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_rels/sheet2.xml.rels" ContentType="application/vnd.openxmlformats-package.relationships+xml"/>
  <Override PartName="/xl/worksheets/sheet8.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600" firstSheet="0" activeTab="0"/>
  </bookViews>
  <sheets>
    <sheet name="Read me" sheetId="1" state="visible" r:id="rId3"/>
    <sheet name="Loan tape" sheetId="2" state="visible" r:id="rId4"/>
    <sheet name="Criteria" sheetId="3" state="visible" r:id="rId5"/>
    <sheet name="Borrowing base" sheetId="4" state="visible" r:id="rId6"/>
    <sheet name="Obligors" sheetId="5" state="visible" r:id="rId7"/>
    <sheet name="Brokers" sheetId="6" state="visible" r:id="rId8"/>
    <sheet name="Advance rate" sheetId="7" state="visible" r:id="rId9"/>
    <sheet name="Checks" sheetId="8" state="visible" r:id="rId10"/>
  </sheets>
  <definedNames>
    <definedName function="false" hidden="true" localSheetId="1" name="_xlnm._FilterDatabase" vbProcedure="false">'Loan tape'!$A$4:$M$1884</definedName>
  </definedName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<sst xmlns="http://schemas.openxmlformats.org/spreadsheetml/2006/main" count="13429" uniqueCount="3841">
  <si>
    <t xml:space="preserve">The Borrowing Base and the Advance Rate</t>
  </si>
  <si>
    <t xml:space="preserve">Companion workbook 1 — The Asset-Based Finance Handbook, Julian R. Sterling</t>
  </si>
  <si>
    <t xml:space="preserve">This workbook turns Appendix C (the borrowing base template) and Chapter 5 (the advance rate) into a working calculation. Nothing is locked and nothing is hidden. Every number in black or green is a live formula; every number in blue is an input you are meant to change; the yellow cells are the handful of assumptions that move everything else.
Four sheets.
Loan tape — a synthetic equipment finance tape of 1,880 contracts with the fields a real tape carries. It exists so that the eligibility and concentration tests on the next sheet are computed from data rather than typed in. Replace it with your own tape and the rest of the workbook follows.
Borrowing base — Appendix C line by line, from gross pool balance down to headroom. Each eligibility exclusion and each concentration excess is calculated from the tape with a formula you can read. The advance rate and the reserves come from the next sheet.
Advance rate — the Chapter 5 method: start from the base case cumulative net loss, apply the downside multiple, add a margin for data and servicing risk, and set the enhancement above that. The sheet reproduces the Meridian numbers from Chapter 22 (2.4% base, 2.5 times, plus 1.5%, an 88% advance rate, 12% enhancement, a break-even multiple of 5.0 times) and lets you re-run it on your own facility. It also shows what the 92% Meridian asked for would have meant.
Checks — every figure the book prints that this workbook recomputes, with the printed value beside the computed one.
A note on the tape. The contracts are invented. Their distribution was chosen so that the eligibility and concentration tests bite the way Chapter 22 describes: catering above its limit, one excluded broker, some long-tenor contracts, a handful of delinquent accounts. The point is to show the mechanics working, not to model a real book.</t>
  </si>
  <si>
    <t xml:space="preserve">Revised 24 September 2026. Two checks added: at the 92% Meridian asked for, the 5.4% stressed loss still leaves 2.6 points of enhancement (the chapter says it would have meant a loss), and the 12% clears the Appendix G floor even at four times the base case (11.1%). The Checks sheet ends ALL OK.</t>
  </si>
  <si>
    <t xml:space="preserve">Loan tape</t>
  </si>
  <si>
    <t xml:space="preserve">1880 contracts. Synthetic, but built with the fields a real equipment finance tape carries.</t>
  </si>
  <si>
    <t xml:space="preserve">Contract</t>
  </si>
  <si>
    <t xml:space="preserve">Obligor</t>
  </si>
  <si>
    <t xml:space="preserve">Product</t>
  </si>
  <si>
    <t xml:space="preserve">Introducer</t>
  </si>
  <si>
    <t xml:space="preserve">Channel</t>
  </si>
  <si>
    <t xml:space="preserve">Jurisdiction</t>
  </si>
  <si>
    <t xml:space="preserve">Balance EUR</t>
  </si>
  <si>
    <t xml:space="preserve">Orig. term</t>
  </si>
  <si>
    <t xml:space="preserve">Rem. term</t>
  </si>
  <si>
    <t xml:space="preserve">Days past due</t>
  </si>
  <si>
    <t xml:space="preserve">Deposit %</t>
  </si>
  <si>
    <t xml:space="preserve">Security reg.</t>
  </si>
  <si>
    <t xml:space="preserve">Eligible</t>
  </si>
  <si>
    <t xml:space="preserve">What the columns are for</t>
  </si>
  <si>
    <t xml:space="preserve">MSF-41000</t>
  </si>
  <si>
    <t xml:space="preserve">Group obligor 2000</t>
  </si>
  <si>
    <t xml:space="preserve">Catering</t>
  </si>
  <si>
    <t xml:space="preserve">Kelvara Finance</t>
  </si>
  <si>
    <t xml:space="preserve">Broker</t>
  </si>
  <si>
    <t xml:space="preserve">France</t>
  </si>
  <si>
    <t xml:space="preserve">No</t>
  </si>
  <si>
    <t xml:space="preserve">Every eligibility test and every concentration test on the Borrowing base sheet is a SUMIFS or a SUMPRODUCT over this range. Nothing is typed twice.
Eligible, the last column, is the only calculated column on the sheet. It reads the criteria from the Criteria sheet and returns 1 or 0. Change a criterion and every deduction downstream moves.
Obligor exists so that the single obligor concentration limit can actually be tested. Most contracts here belong to a unique obligor, some to small groups, and three to vehicle and plant fleets large enough to breach the 0.5% limit. A tape without an obligor identifier cannot be tested against an obligor limit, which is a finding in itself.
Balance is the outstanding contract balance, the amount the borrowing base advances against.
Days past due drives the delinquency exclusion and the delinquency ratio.
Deposit % drives the catering minimum-deposit criterion from Chapter 22: catering equipment financed at 100% of cost with no deposit is where the losses were concentrated.
Security reg. is the perfection test. In Chapter 22 the file review found 11 defective registrations, all originated through one broker in a single quarter, and Meridian repurchased them at closing.
Introducer matters because the single most valuable cut of the loss data in Chapter 22 was by channel and then by introducer within channel: vendor 2.2%, direct 2.4%, broker 5.1%, and one broker above 8%.
This tape is what Meridian pledges, not its whole book. Chapter 22 gives the book as 61% vendor, 28% broker and 11% direct; a pledged pool selected against a 20% broker limit will sit below the book. Originators select what they submit, which is why the eligible proportion of a pledged pool is always higher than that of the book behind it.</t>
  </si>
  <si>
    <t xml:space="preserve">MSF-41001</t>
  </si>
  <si>
    <t xml:space="preserve">Obligor 7001</t>
  </si>
  <si>
    <t xml:space="preserve">MSF-41002</t>
  </si>
  <si>
    <t xml:space="preserve">Obligor 7002</t>
  </si>
  <si>
    <t xml:space="preserve">Vehicles</t>
  </si>
  <si>
    <t xml:space="preserve">Germany</t>
  </si>
  <si>
    <t xml:space="preserve">MSF-41003</t>
  </si>
  <si>
    <t xml:space="preserve">Nordhavn Logistics AG</t>
  </si>
  <si>
    <t xml:space="preserve">Plant</t>
  </si>
  <si>
    <t xml:space="preserve">Vendor programme A</t>
  </si>
  <si>
    <t xml:space="preserve">Vendor</t>
  </si>
  <si>
    <t xml:space="preserve">Yes</t>
  </si>
  <si>
    <t xml:space="preserve">MSF-41004</t>
  </si>
  <si>
    <t xml:space="preserve">MSF-41005</t>
  </si>
  <si>
    <t xml:space="preserve">Vendor programme C</t>
  </si>
  <si>
    <t xml:space="preserve">MSF-41006</t>
  </si>
  <si>
    <t xml:space="preserve">MSF-41007</t>
  </si>
  <si>
    <t xml:space="preserve">Obligor 7007</t>
  </si>
  <si>
    <t xml:space="preserve">Delph &amp; Co</t>
  </si>
  <si>
    <t xml:space="preserve">MSF-41008</t>
  </si>
  <si>
    <t xml:space="preserve">Vendor programme B</t>
  </si>
  <si>
    <t xml:space="preserve">MSF-41009</t>
  </si>
  <si>
    <t xml:space="preserve">MSF-41010</t>
  </si>
  <si>
    <t xml:space="preserve">MSF-41011</t>
  </si>
  <si>
    <t xml:space="preserve">MSF-41012</t>
  </si>
  <si>
    <t xml:space="preserve">Netherlands</t>
  </si>
  <si>
    <t xml:space="preserve">MSF-41013</t>
  </si>
  <si>
    <t xml:space="preserve">MSF-41014</t>
  </si>
  <si>
    <t xml:space="preserve">Obligor 7014</t>
  </si>
  <si>
    <t xml:space="preserve">MSF-41015</t>
  </si>
  <si>
    <t xml:space="preserve">Obligor 7015</t>
  </si>
  <si>
    <t xml:space="preserve">MSF-41016</t>
  </si>
  <si>
    <t xml:space="preserve">Bauer &amp; Stellwag Bau GmbH</t>
  </si>
  <si>
    <t xml:space="preserve">Sarnia Credit</t>
  </si>
  <si>
    <t xml:space="preserve">MSF-41017</t>
  </si>
  <si>
    <t xml:space="preserve">Obligor 7017</t>
  </si>
  <si>
    <t xml:space="preserve">MSF-41018</t>
  </si>
  <si>
    <t xml:space="preserve">Obligor 7018</t>
  </si>
  <si>
    <t xml:space="preserve">MSF-41019</t>
  </si>
  <si>
    <t xml:space="preserve">MSF-41020</t>
  </si>
  <si>
    <t xml:space="preserve">MSF-41021</t>
  </si>
  <si>
    <t xml:space="preserve">Obligor 7021</t>
  </si>
  <si>
    <t xml:space="preserve">MSF-41022</t>
  </si>
  <si>
    <t xml:space="preserve">MSF-41023</t>
  </si>
  <si>
    <t xml:space="preserve">MSF-41024</t>
  </si>
  <si>
    <t xml:space="preserve">Obligor 7024</t>
  </si>
  <si>
    <t xml:space="preserve">MSF-41025</t>
  </si>
  <si>
    <t xml:space="preserve">Ostmark Leasing</t>
  </si>
  <si>
    <t xml:space="preserve">MSF-41026</t>
  </si>
  <si>
    <t xml:space="preserve">MSF-41027</t>
  </si>
  <si>
    <t xml:space="preserve">MSF-41028</t>
  </si>
  <si>
    <t xml:space="preserve">Groupe Verlaine Transport</t>
  </si>
  <si>
    <t xml:space="preserve">MSF-41029</t>
  </si>
  <si>
    <t xml:space="preserve">MSF-41030</t>
  </si>
  <si>
    <t xml:space="preserve">Obligor 7030</t>
  </si>
  <si>
    <t xml:space="preserve">MSF-41031</t>
  </si>
  <si>
    <t xml:space="preserve">MSF-41032</t>
  </si>
  <si>
    <t xml:space="preserve">MSF-41033</t>
  </si>
  <si>
    <t xml:space="preserve">MSF-41034</t>
  </si>
  <si>
    <t xml:space="preserve">Obligor 7034</t>
  </si>
  <si>
    <t xml:space="preserve">MSF-41035</t>
  </si>
  <si>
    <t xml:space="preserve">Obligor 7035</t>
  </si>
  <si>
    <t xml:space="preserve">MSF-41036</t>
  </si>
  <si>
    <t xml:space="preserve">Obligor 7036</t>
  </si>
  <si>
    <t xml:space="preserve">MSF-41037</t>
  </si>
  <si>
    <t xml:space="preserve">MSF-41038</t>
  </si>
  <si>
    <t xml:space="preserve">Obligor 7038</t>
  </si>
  <si>
    <t xml:space="preserve">MSF-41039</t>
  </si>
  <si>
    <t xml:space="preserve">MSF-41040</t>
  </si>
  <si>
    <t xml:space="preserve">Obligor 7040</t>
  </si>
  <si>
    <t xml:space="preserve">MSF-41041</t>
  </si>
  <si>
    <t xml:space="preserve">Obligor 7041</t>
  </si>
  <si>
    <t xml:space="preserve">MSF-41042</t>
  </si>
  <si>
    <t xml:space="preserve">Obligor 7042</t>
  </si>
  <si>
    <t xml:space="preserve">MSF-41043</t>
  </si>
  <si>
    <t xml:space="preserve">Obligor 7043</t>
  </si>
  <si>
    <t xml:space="preserve">MSF-41044</t>
  </si>
  <si>
    <t xml:space="preserve">Obligor 7044</t>
  </si>
  <si>
    <t xml:space="preserve">MSF-41045</t>
  </si>
  <si>
    <t xml:space="preserve">Obligor 7045</t>
  </si>
  <si>
    <t xml:space="preserve">Direct</t>
  </si>
  <si>
    <t xml:space="preserve">MSF-41046</t>
  </si>
  <si>
    <t xml:space="preserve">Obligor 7046</t>
  </si>
  <si>
    <t xml:space="preserve">MSF-41047</t>
  </si>
  <si>
    <t xml:space="preserve">Obligor 7047</t>
  </si>
  <si>
    <t xml:space="preserve">MSF-41048</t>
  </si>
  <si>
    <t xml:space="preserve">Obligor 7048</t>
  </si>
  <si>
    <t xml:space="preserve">MSF-41049</t>
  </si>
  <si>
    <t xml:space="preserve">Obligor 7049</t>
  </si>
  <si>
    <t xml:space="preserve">MSF-41050</t>
  </si>
  <si>
    <t xml:space="preserve">Obligor 7050</t>
  </si>
  <si>
    <t xml:space="preserve">MSF-41051</t>
  </si>
  <si>
    <t xml:space="preserve">Obligor 7051</t>
  </si>
  <si>
    <t xml:space="preserve">MSF-41052</t>
  </si>
  <si>
    <t xml:space="preserve">Group obligor 2001</t>
  </si>
  <si>
    <t xml:space="preserve">MSF-41053</t>
  </si>
  <si>
    <t xml:space="preserve">Obligor 7053</t>
  </si>
  <si>
    <t xml:space="preserve">MSF-41054</t>
  </si>
  <si>
    <t xml:space="preserve">Obligor 7054</t>
  </si>
  <si>
    <t xml:space="preserve">MSF-41055</t>
  </si>
  <si>
    <t xml:space="preserve">Obligor 7055</t>
  </si>
  <si>
    <t xml:space="preserve">MSF-41056</t>
  </si>
  <si>
    <t xml:space="preserve">Obligor 7056</t>
  </si>
  <si>
    <t xml:space="preserve">MSF-41057</t>
  </si>
  <si>
    <t xml:space="preserve">Obligor 7057</t>
  </si>
  <si>
    <t xml:space="preserve">Brightfell Partners</t>
  </si>
  <si>
    <t xml:space="preserve">MSF-41058</t>
  </si>
  <si>
    <t xml:space="preserve">Obligor 7058</t>
  </si>
  <si>
    <t xml:space="preserve">MSF-41059</t>
  </si>
  <si>
    <t xml:space="preserve">Obligor 7059</t>
  </si>
  <si>
    <t xml:space="preserve">MSF-41060</t>
  </si>
  <si>
    <t xml:space="preserve">Obligor 7060</t>
  </si>
  <si>
    <t xml:space="preserve">MSF-41061</t>
  </si>
  <si>
    <t xml:space="preserve">Obligor 7061</t>
  </si>
  <si>
    <t xml:space="preserve">MSF-41062</t>
  </si>
  <si>
    <t xml:space="preserve">Obligor 7062</t>
  </si>
  <si>
    <t xml:space="preserve">MSF-41063</t>
  </si>
  <si>
    <t xml:space="preserve">Obligor 7063</t>
  </si>
  <si>
    <t xml:space="preserve">MSF-41064</t>
  </si>
  <si>
    <t xml:space="preserve">Obligor 7064</t>
  </si>
  <si>
    <t xml:space="preserve">MSF-41065</t>
  </si>
  <si>
    <t xml:space="preserve">MSF-41066</t>
  </si>
  <si>
    <t xml:space="preserve">Obligor 7066</t>
  </si>
  <si>
    <t xml:space="preserve">MSF-41067</t>
  </si>
  <si>
    <t xml:space="preserve">Obligor 7067</t>
  </si>
  <si>
    <t xml:space="preserve">MSF-41068</t>
  </si>
  <si>
    <t xml:space="preserve">Obligor 7068</t>
  </si>
  <si>
    <t xml:space="preserve">MSF-41069</t>
  </si>
  <si>
    <t xml:space="preserve">Obligor 7069</t>
  </si>
  <si>
    <t xml:space="preserve">MSF-41070</t>
  </si>
  <si>
    <t xml:space="preserve">Obligor 7070</t>
  </si>
  <si>
    <t xml:space="preserve">MSF-41071</t>
  </si>
  <si>
    <t xml:space="preserve">Obligor 7071</t>
  </si>
  <si>
    <t xml:space="preserve">MSF-41072</t>
  </si>
  <si>
    <t xml:space="preserve">Obligor 7072</t>
  </si>
  <si>
    <t xml:space="preserve">MSF-41073</t>
  </si>
  <si>
    <t xml:space="preserve">Obligor 7073</t>
  </si>
  <si>
    <t xml:space="preserve">MSF-41074</t>
  </si>
  <si>
    <t xml:space="preserve">Obligor 7074</t>
  </si>
  <si>
    <t xml:space="preserve">MSF-41075</t>
  </si>
  <si>
    <t xml:space="preserve">Obligor 7075</t>
  </si>
  <si>
    <t xml:space="preserve">MSF-41076</t>
  </si>
  <si>
    <t xml:space="preserve">Obligor 7076</t>
  </si>
  <si>
    <t xml:space="preserve">MSF-41077</t>
  </si>
  <si>
    <t xml:space="preserve">Obligor 7077</t>
  </si>
  <si>
    <t xml:space="preserve">MSF-41078</t>
  </si>
  <si>
    <t xml:space="preserve">MSF-41079</t>
  </si>
  <si>
    <t xml:space="preserve">Obligor 7079</t>
  </si>
  <si>
    <t xml:space="preserve">MSF-41080</t>
  </si>
  <si>
    <t xml:space="preserve">Obligor 7080</t>
  </si>
  <si>
    <t xml:space="preserve">MSF-41081</t>
  </si>
  <si>
    <t xml:space="preserve">Obligor 7081</t>
  </si>
  <si>
    <t xml:space="preserve">MSF-41082</t>
  </si>
  <si>
    <t xml:space="preserve">Obligor 7082</t>
  </si>
  <si>
    <t xml:space="preserve">MSF-41083</t>
  </si>
  <si>
    <t xml:space="preserve">Obligor 7083</t>
  </si>
  <si>
    <t xml:space="preserve">MSF-41084</t>
  </si>
  <si>
    <t xml:space="preserve">Obligor 7084</t>
  </si>
  <si>
    <t xml:space="preserve">MSF-41085</t>
  </si>
  <si>
    <t xml:space="preserve">Obligor 7085</t>
  </si>
  <si>
    <t xml:space="preserve">MSF-41086</t>
  </si>
  <si>
    <t xml:space="preserve">Obligor 7086</t>
  </si>
  <si>
    <t xml:space="preserve">MSF-41087</t>
  </si>
  <si>
    <t xml:space="preserve">Obligor 7087</t>
  </si>
  <si>
    <t xml:space="preserve">MSF-41088</t>
  </si>
  <si>
    <t xml:space="preserve">Obligor 7088</t>
  </si>
  <si>
    <t xml:space="preserve">MSF-41089</t>
  </si>
  <si>
    <t xml:space="preserve">Obligor 7089</t>
  </si>
  <si>
    <t xml:space="preserve">MSF-41090</t>
  </si>
  <si>
    <t xml:space="preserve">Obligor 7090</t>
  </si>
  <si>
    <t xml:space="preserve">MSF-41091</t>
  </si>
  <si>
    <t xml:space="preserve">MSF-41092</t>
  </si>
  <si>
    <t xml:space="preserve">Obligor 7092</t>
  </si>
  <si>
    <t xml:space="preserve">MSF-41093</t>
  </si>
  <si>
    <t xml:space="preserve">Obligor 7093</t>
  </si>
  <si>
    <t xml:space="preserve">MSF-41094</t>
  </si>
  <si>
    <t xml:space="preserve">Obligor 7094</t>
  </si>
  <si>
    <t xml:space="preserve">MSF-41095</t>
  </si>
  <si>
    <t xml:space="preserve">Obligor 7095</t>
  </si>
  <si>
    <t xml:space="preserve">MSF-41096</t>
  </si>
  <si>
    <t xml:space="preserve">Obligor 7096</t>
  </si>
  <si>
    <t xml:space="preserve">MSF-41097</t>
  </si>
  <si>
    <t xml:space="preserve">Obligor 7097</t>
  </si>
  <si>
    <t xml:space="preserve">MSF-41098</t>
  </si>
  <si>
    <t xml:space="preserve">Obligor 7098</t>
  </si>
  <si>
    <t xml:space="preserve">MSF-41099</t>
  </si>
  <si>
    <t xml:space="preserve">Obligor 7099</t>
  </si>
  <si>
    <t xml:space="preserve">MSF-41100</t>
  </si>
  <si>
    <t xml:space="preserve">Obligor 7100</t>
  </si>
  <si>
    <t xml:space="preserve">MSF-41101</t>
  </si>
  <si>
    <t xml:space="preserve">Obligor 7101</t>
  </si>
  <si>
    <t xml:space="preserve">MSF-41102</t>
  </si>
  <si>
    <t xml:space="preserve">Obligor 7102</t>
  </si>
  <si>
    <t xml:space="preserve">MSF-41103</t>
  </si>
  <si>
    <t xml:space="preserve">Obligor 7103</t>
  </si>
  <si>
    <t xml:space="preserve">MSF-41104</t>
  </si>
  <si>
    <t xml:space="preserve">Group obligor 2002</t>
  </si>
  <si>
    <t xml:space="preserve">MSF-41105</t>
  </si>
  <si>
    <t xml:space="preserve">Obligor 7105</t>
  </si>
  <si>
    <t xml:space="preserve">MSF-41106</t>
  </si>
  <si>
    <t xml:space="preserve">Obligor 7106</t>
  </si>
  <si>
    <t xml:space="preserve">MSF-41107</t>
  </si>
  <si>
    <t xml:space="preserve">Obligor 7107</t>
  </si>
  <si>
    <t xml:space="preserve">MSF-41108</t>
  </si>
  <si>
    <t xml:space="preserve">Obligor 7108</t>
  </si>
  <si>
    <t xml:space="preserve">MSF-41109</t>
  </si>
  <si>
    <t xml:space="preserve">Obligor 7109</t>
  </si>
  <si>
    <t xml:space="preserve">MSF-41110</t>
  </si>
  <si>
    <t xml:space="preserve">Obligor 7110</t>
  </si>
  <si>
    <t xml:space="preserve">MSF-41111</t>
  </si>
  <si>
    <t xml:space="preserve">Obligor 7111</t>
  </si>
  <si>
    <t xml:space="preserve">MSF-41112</t>
  </si>
  <si>
    <t xml:space="preserve">Obligor 7112</t>
  </si>
  <si>
    <t xml:space="preserve">MSF-41113</t>
  </si>
  <si>
    <t xml:space="preserve">Obligor 7113</t>
  </si>
  <si>
    <t xml:space="preserve">MSF-41114</t>
  </si>
  <si>
    <t xml:space="preserve">Obligor 7114</t>
  </si>
  <si>
    <t xml:space="preserve">MSF-41115</t>
  </si>
  <si>
    <t xml:space="preserve">Obligor 7115</t>
  </si>
  <si>
    <t xml:space="preserve">MSF-41116</t>
  </si>
  <si>
    <t xml:space="preserve">Obligor 7116</t>
  </si>
  <si>
    <t xml:space="preserve">MSF-41117</t>
  </si>
  <si>
    <t xml:space="preserve">MSF-41118</t>
  </si>
  <si>
    <t xml:space="preserve">Obligor 7118</t>
  </si>
  <si>
    <t xml:space="preserve">MSF-41119</t>
  </si>
  <si>
    <t xml:space="preserve">Obligor 7119</t>
  </si>
  <si>
    <t xml:space="preserve">MSF-41120</t>
  </si>
  <si>
    <t xml:space="preserve">Obligor 7120</t>
  </si>
  <si>
    <t xml:space="preserve">MSF-41121</t>
  </si>
  <si>
    <t xml:space="preserve">Obligor 7121</t>
  </si>
  <si>
    <t xml:space="preserve">MSF-41122</t>
  </si>
  <si>
    <t xml:space="preserve">Obligor 7122</t>
  </si>
  <si>
    <t xml:space="preserve">MSF-41123</t>
  </si>
  <si>
    <t xml:space="preserve">Obligor 7123</t>
  </si>
  <si>
    <t xml:space="preserve">MSF-41124</t>
  </si>
  <si>
    <t xml:space="preserve">Obligor 7124</t>
  </si>
  <si>
    <t xml:space="preserve">MSF-41125</t>
  </si>
  <si>
    <t xml:space="preserve">Obligor 7125</t>
  </si>
  <si>
    <t xml:space="preserve">MSF-41126</t>
  </si>
  <si>
    <t xml:space="preserve">Obligor 7126</t>
  </si>
  <si>
    <t xml:space="preserve">MSF-41127</t>
  </si>
  <si>
    <t xml:space="preserve">Obligor 7127</t>
  </si>
  <si>
    <t xml:space="preserve">MSF-41128</t>
  </si>
  <si>
    <t xml:space="preserve">Obligor 7128</t>
  </si>
  <si>
    <t xml:space="preserve">MSF-41129</t>
  </si>
  <si>
    <t xml:space="preserve">Obligor 7129</t>
  </si>
  <si>
    <t xml:space="preserve">MSF-41130</t>
  </si>
  <si>
    <t xml:space="preserve">MSF-41131</t>
  </si>
  <si>
    <t xml:space="preserve">Obligor 7131</t>
  </si>
  <si>
    <t xml:space="preserve">MSF-41132</t>
  </si>
  <si>
    <t xml:space="preserve">Obligor 7132</t>
  </si>
  <si>
    <t xml:space="preserve">MSF-41133</t>
  </si>
  <si>
    <t xml:space="preserve">Obligor 7133</t>
  </si>
  <si>
    <t xml:space="preserve">MSF-41134</t>
  </si>
  <si>
    <t xml:space="preserve">Obligor 7134</t>
  </si>
  <si>
    <t xml:space="preserve">MSF-41135</t>
  </si>
  <si>
    <t xml:space="preserve">Obligor 7135</t>
  </si>
  <si>
    <t xml:space="preserve">MSF-41136</t>
  </si>
  <si>
    <t xml:space="preserve">Obligor 7136</t>
  </si>
  <si>
    <t xml:space="preserve">MSF-41137</t>
  </si>
  <si>
    <t xml:space="preserve">Obligor 7137</t>
  </si>
  <si>
    <t xml:space="preserve">MSF-41138</t>
  </si>
  <si>
    <t xml:space="preserve">Obligor 7138</t>
  </si>
  <si>
    <t xml:space="preserve">MSF-41139</t>
  </si>
  <si>
    <t xml:space="preserve">Obligor 7139</t>
  </si>
  <si>
    <t xml:space="preserve">MSF-41140</t>
  </si>
  <si>
    <t xml:space="preserve">Obligor 7140</t>
  </si>
  <si>
    <t xml:space="preserve">MSF-41141</t>
  </si>
  <si>
    <t xml:space="preserve">Obligor 7141</t>
  </si>
  <si>
    <t xml:space="preserve">MSF-41142</t>
  </si>
  <si>
    <t xml:space="preserve">Obligor 7142</t>
  </si>
  <si>
    <t xml:space="preserve">MSF-41143</t>
  </si>
  <si>
    <t xml:space="preserve">MSF-41144</t>
  </si>
  <si>
    <t xml:space="preserve">Obligor 7144</t>
  </si>
  <si>
    <t xml:space="preserve">MSF-41145</t>
  </si>
  <si>
    <t xml:space="preserve">Obligor 7145</t>
  </si>
  <si>
    <t xml:space="preserve">MSF-41146</t>
  </si>
  <si>
    <t xml:space="preserve">Obligor 7146</t>
  </si>
  <si>
    <t xml:space="preserve">MSF-41147</t>
  </si>
  <si>
    <t xml:space="preserve">Obligor 7147</t>
  </si>
  <si>
    <t xml:space="preserve">MSF-41148</t>
  </si>
  <si>
    <t xml:space="preserve">Obligor 7148</t>
  </si>
  <si>
    <t xml:space="preserve">MSF-41149</t>
  </si>
  <si>
    <t xml:space="preserve">Obligor 7149</t>
  </si>
  <si>
    <t xml:space="preserve">MSF-41150</t>
  </si>
  <si>
    <t xml:space="preserve">Obligor 7150</t>
  </si>
  <si>
    <t xml:space="preserve">MSF-41151</t>
  </si>
  <si>
    <t xml:space="preserve">Obligor 7151</t>
  </si>
  <si>
    <t xml:space="preserve">MSF-41152</t>
  </si>
  <si>
    <t xml:space="preserve">Obligor 7152</t>
  </si>
  <si>
    <t xml:space="preserve">MSF-41153</t>
  </si>
  <si>
    <t xml:space="preserve">Obligor 7153</t>
  </si>
  <si>
    <t xml:space="preserve">MSF-41154</t>
  </si>
  <si>
    <t xml:space="preserve">Obligor 7154</t>
  </si>
  <si>
    <t xml:space="preserve">MSF-41155</t>
  </si>
  <si>
    <t xml:space="preserve">Obligor 7155</t>
  </si>
  <si>
    <t xml:space="preserve">MSF-41156</t>
  </si>
  <si>
    <t xml:space="preserve">Group obligor 2003</t>
  </si>
  <si>
    <t xml:space="preserve">MSF-41157</t>
  </si>
  <si>
    <t xml:space="preserve">Obligor 7157</t>
  </si>
  <si>
    <t xml:space="preserve">MSF-41158</t>
  </si>
  <si>
    <t xml:space="preserve">Obligor 7158</t>
  </si>
  <si>
    <t xml:space="preserve">MSF-41159</t>
  </si>
  <si>
    <t xml:space="preserve">Obligor 7159</t>
  </si>
  <si>
    <t xml:space="preserve">MSF-41160</t>
  </si>
  <si>
    <t xml:space="preserve">Obligor 7160</t>
  </si>
  <si>
    <t xml:space="preserve">MSF-41161</t>
  </si>
  <si>
    <t xml:space="preserve">Obligor 7161</t>
  </si>
  <si>
    <t xml:space="preserve">MSF-41162</t>
  </si>
  <si>
    <t xml:space="preserve">Obligor 7162</t>
  </si>
  <si>
    <t xml:space="preserve">MSF-41163</t>
  </si>
  <si>
    <t xml:space="preserve">Obligor 7163</t>
  </si>
  <si>
    <t xml:space="preserve">MSF-41164</t>
  </si>
  <si>
    <t xml:space="preserve">Obligor 7164</t>
  </si>
  <si>
    <t xml:space="preserve">MSF-41165</t>
  </si>
  <si>
    <t xml:space="preserve">Obligor 7165</t>
  </si>
  <si>
    <t xml:space="preserve">MSF-41166</t>
  </si>
  <si>
    <t xml:space="preserve">Obligor 7166</t>
  </si>
  <si>
    <t xml:space="preserve">MSF-41167</t>
  </si>
  <si>
    <t xml:space="preserve">Obligor 7167</t>
  </si>
  <si>
    <t xml:space="preserve">MSF-41168</t>
  </si>
  <si>
    <t xml:space="preserve">Obligor 7168</t>
  </si>
  <si>
    <t xml:space="preserve">MSF-41169</t>
  </si>
  <si>
    <t xml:space="preserve">MSF-41170</t>
  </si>
  <si>
    <t xml:space="preserve">Obligor 7170</t>
  </si>
  <si>
    <t xml:space="preserve">MSF-41171</t>
  </si>
  <si>
    <t xml:space="preserve">Obligor 7171</t>
  </si>
  <si>
    <t xml:space="preserve">MSF-41172</t>
  </si>
  <si>
    <t xml:space="preserve">Obligor 7172</t>
  </si>
  <si>
    <t xml:space="preserve">MSF-41173</t>
  </si>
  <si>
    <t xml:space="preserve">Obligor 7173</t>
  </si>
  <si>
    <t xml:space="preserve">MSF-41174</t>
  </si>
  <si>
    <t xml:space="preserve">Obligor 7174</t>
  </si>
  <si>
    <t xml:space="preserve">MSF-41175</t>
  </si>
  <si>
    <t xml:space="preserve">Obligor 7175</t>
  </si>
  <si>
    <t xml:space="preserve">MSF-41176</t>
  </si>
  <si>
    <t xml:space="preserve">Obligor 7176</t>
  </si>
  <si>
    <t xml:space="preserve">MSF-41177</t>
  </si>
  <si>
    <t xml:space="preserve">Obligor 7177</t>
  </si>
  <si>
    <t xml:space="preserve">MSF-41178</t>
  </si>
  <si>
    <t xml:space="preserve">Obligor 7178</t>
  </si>
  <si>
    <t xml:space="preserve">MSF-41179</t>
  </si>
  <si>
    <t xml:space="preserve">Obligor 7179</t>
  </si>
  <si>
    <t xml:space="preserve">MSF-41180</t>
  </si>
  <si>
    <t xml:space="preserve">Obligor 7180</t>
  </si>
  <si>
    <t xml:space="preserve">MSF-41181</t>
  </si>
  <si>
    <t xml:space="preserve">Obligor 7181</t>
  </si>
  <si>
    <t xml:space="preserve">MSF-41182</t>
  </si>
  <si>
    <t xml:space="preserve">MSF-41183</t>
  </si>
  <si>
    <t xml:space="preserve">Obligor 7183</t>
  </si>
  <si>
    <t xml:space="preserve">MSF-41184</t>
  </si>
  <si>
    <t xml:space="preserve">Obligor 7184</t>
  </si>
  <si>
    <t xml:space="preserve">MSF-41185</t>
  </si>
  <si>
    <t xml:space="preserve">Obligor 7185</t>
  </si>
  <si>
    <t xml:space="preserve">MSF-41186</t>
  </si>
  <si>
    <t xml:space="preserve">Obligor 7186</t>
  </si>
  <si>
    <t xml:space="preserve">MSF-41187</t>
  </si>
  <si>
    <t xml:space="preserve">Obligor 7187</t>
  </si>
  <si>
    <t xml:space="preserve">MSF-41188</t>
  </si>
  <si>
    <t xml:space="preserve">Obligor 7188</t>
  </si>
  <si>
    <t xml:space="preserve">MSF-41189</t>
  </si>
  <si>
    <t xml:space="preserve">Obligor 7189</t>
  </si>
  <si>
    <t xml:space="preserve">MSF-41190</t>
  </si>
  <si>
    <t xml:space="preserve">Obligor 7190</t>
  </si>
  <si>
    <t xml:space="preserve">MSF-41191</t>
  </si>
  <si>
    <t xml:space="preserve">Obligor 7191</t>
  </si>
  <si>
    <t xml:space="preserve">MSF-41192</t>
  </si>
  <si>
    <t xml:space="preserve">Obligor 7192</t>
  </si>
  <si>
    <t xml:space="preserve">MSF-41193</t>
  </si>
  <si>
    <t xml:space="preserve">Obligor 7193</t>
  </si>
  <si>
    <t xml:space="preserve">MSF-41194</t>
  </si>
  <si>
    <t xml:space="preserve">Obligor 7194</t>
  </si>
  <si>
    <t xml:space="preserve">MSF-41195</t>
  </si>
  <si>
    <t xml:space="preserve">MSF-41196</t>
  </si>
  <si>
    <t xml:space="preserve">Obligor 7196</t>
  </si>
  <si>
    <t xml:space="preserve">MSF-41197</t>
  </si>
  <si>
    <t xml:space="preserve">Obligor 7197</t>
  </si>
  <si>
    <t xml:space="preserve">MSF-41198</t>
  </si>
  <si>
    <t xml:space="preserve">Obligor 7198</t>
  </si>
  <si>
    <t xml:space="preserve">MSF-41199</t>
  </si>
  <si>
    <t xml:space="preserve">Obligor 7199</t>
  </si>
  <si>
    <t xml:space="preserve">MSF-41200</t>
  </si>
  <si>
    <t xml:space="preserve">Obligor 7200</t>
  </si>
  <si>
    <t xml:space="preserve">MSF-41201</t>
  </si>
  <si>
    <t xml:space="preserve">Obligor 7201</t>
  </si>
  <si>
    <t xml:space="preserve">MSF-41202</t>
  </si>
  <si>
    <t xml:space="preserve">Obligor 7202</t>
  </si>
  <si>
    <t xml:space="preserve">MSF-41203</t>
  </si>
  <si>
    <t xml:space="preserve">Obligor 7203</t>
  </si>
  <si>
    <t xml:space="preserve">MSF-41204</t>
  </si>
  <si>
    <t xml:space="preserve">Obligor 7204</t>
  </si>
  <si>
    <t xml:space="preserve">MSF-41205</t>
  </si>
  <si>
    <t xml:space="preserve">Obligor 7205</t>
  </si>
  <si>
    <t xml:space="preserve">MSF-41206</t>
  </si>
  <si>
    <t xml:space="preserve">Obligor 7206</t>
  </si>
  <si>
    <t xml:space="preserve">MSF-41207</t>
  </si>
  <si>
    <t xml:space="preserve">Obligor 7207</t>
  </si>
  <si>
    <t xml:space="preserve">MSF-41208</t>
  </si>
  <si>
    <t xml:space="preserve">Group obligor 2004</t>
  </si>
  <si>
    <t xml:space="preserve">MSF-41209</t>
  </si>
  <si>
    <t xml:space="preserve">Obligor 7209</t>
  </si>
  <si>
    <t xml:space="preserve">MSF-41210</t>
  </si>
  <si>
    <t xml:space="preserve">Obligor 7210</t>
  </si>
  <si>
    <t xml:space="preserve">MSF-41211</t>
  </si>
  <si>
    <t xml:space="preserve">Obligor 7211</t>
  </si>
  <si>
    <t xml:space="preserve">MSF-41212</t>
  </si>
  <si>
    <t xml:space="preserve">Obligor 7212</t>
  </si>
  <si>
    <t xml:space="preserve">MSF-41213</t>
  </si>
  <si>
    <t xml:space="preserve">Obligor 7213</t>
  </si>
  <si>
    <t xml:space="preserve">MSF-41214</t>
  </si>
  <si>
    <t xml:space="preserve">Obligor 7214</t>
  </si>
  <si>
    <t xml:space="preserve">MSF-41215</t>
  </si>
  <si>
    <t xml:space="preserve">Obligor 7215</t>
  </si>
  <si>
    <t xml:space="preserve">MSF-41216</t>
  </si>
  <si>
    <t xml:space="preserve">Obligor 7216</t>
  </si>
  <si>
    <t xml:space="preserve">MSF-41217</t>
  </si>
  <si>
    <t xml:space="preserve">Obligor 7217</t>
  </si>
  <si>
    <t xml:space="preserve">MSF-41218</t>
  </si>
  <si>
    <t xml:space="preserve">Obligor 7218</t>
  </si>
  <si>
    <t xml:space="preserve">MSF-41219</t>
  </si>
  <si>
    <t xml:space="preserve">Obligor 7219</t>
  </si>
  <si>
    <t xml:space="preserve">MSF-41220</t>
  </si>
  <si>
    <t xml:space="preserve">Obligor 7220</t>
  </si>
  <si>
    <t xml:space="preserve">MSF-41221</t>
  </si>
  <si>
    <t xml:space="preserve">MSF-41222</t>
  </si>
  <si>
    <t xml:space="preserve">Obligor 7222</t>
  </si>
  <si>
    <t xml:space="preserve">MSF-41223</t>
  </si>
  <si>
    <t xml:space="preserve">Obligor 7223</t>
  </si>
  <si>
    <t xml:space="preserve">MSF-41224</t>
  </si>
  <si>
    <t xml:space="preserve">Obligor 7224</t>
  </si>
  <si>
    <t xml:space="preserve">MSF-41225</t>
  </si>
  <si>
    <t xml:space="preserve">Obligor 7225</t>
  </si>
  <si>
    <t xml:space="preserve">MSF-41226</t>
  </si>
  <si>
    <t xml:space="preserve">Obligor 7226</t>
  </si>
  <si>
    <t xml:space="preserve">MSF-41227</t>
  </si>
  <si>
    <t xml:space="preserve">Obligor 7227</t>
  </si>
  <si>
    <t xml:space="preserve">MSF-41228</t>
  </si>
  <si>
    <t xml:space="preserve">Obligor 7228</t>
  </si>
  <si>
    <t xml:space="preserve">MSF-41229</t>
  </si>
  <si>
    <t xml:space="preserve">Obligor 7229</t>
  </si>
  <si>
    <t xml:space="preserve">MSF-41230</t>
  </si>
  <si>
    <t xml:space="preserve">Obligor 7230</t>
  </si>
  <si>
    <t xml:space="preserve">MSF-41231</t>
  </si>
  <si>
    <t xml:space="preserve">Obligor 7231</t>
  </si>
  <si>
    <t xml:space="preserve">MSF-41232</t>
  </si>
  <si>
    <t xml:space="preserve">Obligor 7232</t>
  </si>
  <si>
    <t xml:space="preserve">MSF-41233</t>
  </si>
  <si>
    <t xml:space="preserve">Obligor 7233</t>
  </si>
  <si>
    <t xml:space="preserve">MSF-41234</t>
  </si>
  <si>
    <t xml:space="preserve">MSF-41235</t>
  </si>
  <si>
    <t xml:space="preserve">Obligor 7235</t>
  </si>
  <si>
    <t xml:space="preserve">MSF-41236</t>
  </si>
  <si>
    <t xml:space="preserve">Obligor 7236</t>
  </si>
  <si>
    <t xml:space="preserve">MSF-41237</t>
  </si>
  <si>
    <t xml:space="preserve">Obligor 7237</t>
  </si>
  <si>
    <t xml:space="preserve">MSF-41238</t>
  </si>
  <si>
    <t xml:space="preserve">Obligor 7238</t>
  </si>
  <si>
    <t xml:space="preserve">MSF-41239</t>
  </si>
  <si>
    <t xml:space="preserve">Obligor 7239</t>
  </si>
  <si>
    <t xml:space="preserve">MSF-41240</t>
  </si>
  <si>
    <t xml:space="preserve">Obligor 7240</t>
  </si>
  <si>
    <t xml:space="preserve">MSF-41241</t>
  </si>
  <si>
    <t xml:space="preserve">Obligor 7241</t>
  </si>
  <si>
    <t xml:space="preserve">MSF-41242</t>
  </si>
  <si>
    <t xml:space="preserve">Obligor 7242</t>
  </si>
  <si>
    <t xml:space="preserve">MSF-41243</t>
  </si>
  <si>
    <t xml:space="preserve">Obligor 7243</t>
  </si>
  <si>
    <t xml:space="preserve">MSF-41244</t>
  </si>
  <si>
    <t xml:space="preserve">Obligor 7244</t>
  </si>
  <si>
    <t xml:space="preserve">MSF-41245</t>
  </si>
  <si>
    <t xml:space="preserve">Obligor 7245</t>
  </si>
  <si>
    <t xml:space="preserve">MSF-41246</t>
  </si>
  <si>
    <t xml:space="preserve">Obligor 7246</t>
  </si>
  <si>
    <t xml:space="preserve">MSF-41247</t>
  </si>
  <si>
    <t xml:space="preserve">MSF-41248</t>
  </si>
  <si>
    <t xml:space="preserve">Obligor 7248</t>
  </si>
  <si>
    <t xml:space="preserve">MSF-41249</t>
  </si>
  <si>
    <t xml:space="preserve">Obligor 7249</t>
  </si>
  <si>
    <t xml:space="preserve">MSF-41250</t>
  </si>
  <si>
    <t xml:space="preserve">Obligor 7250</t>
  </si>
  <si>
    <t xml:space="preserve">MSF-41251</t>
  </si>
  <si>
    <t xml:space="preserve">Obligor 7251</t>
  </si>
  <si>
    <t xml:space="preserve">MSF-41252</t>
  </si>
  <si>
    <t xml:space="preserve">Obligor 7252</t>
  </si>
  <si>
    <t xml:space="preserve">MSF-41253</t>
  </si>
  <si>
    <t xml:space="preserve">Obligor 7253</t>
  </si>
  <si>
    <t xml:space="preserve">MSF-41254</t>
  </si>
  <si>
    <t xml:space="preserve">Obligor 7254</t>
  </si>
  <si>
    <t xml:space="preserve">MSF-41255</t>
  </si>
  <si>
    <t xml:space="preserve">Obligor 7255</t>
  </si>
  <si>
    <t xml:space="preserve">MSF-41256</t>
  </si>
  <si>
    <t xml:space="preserve">Obligor 7256</t>
  </si>
  <si>
    <t xml:space="preserve">MSF-41257</t>
  </si>
  <si>
    <t xml:space="preserve">Obligor 7257</t>
  </si>
  <si>
    <t xml:space="preserve">MSF-41258</t>
  </si>
  <si>
    <t xml:space="preserve">Obligor 7258</t>
  </si>
  <si>
    <t xml:space="preserve">MSF-41259</t>
  </si>
  <si>
    <t xml:space="preserve">Obligor 7259</t>
  </si>
  <si>
    <t xml:space="preserve">MSF-41260</t>
  </si>
  <si>
    <t xml:space="preserve">Group obligor 2005</t>
  </si>
  <si>
    <t xml:space="preserve">MSF-41261</t>
  </si>
  <si>
    <t xml:space="preserve">Obligor 7261</t>
  </si>
  <si>
    <t xml:space="preserve">MSF-41262</t>
  </si>
  <si>
    <t xml:space="preserve">Obligor 7262</t>
  </si>
  <si>
    <t xml:space="preserve">MSF-41263</t>
  </si>
  <si>
    <t xml:space="preserve">Obligor 7263</t>
  </si>
  <si>
    <t xml:space="preserve">MSF-41264</t>
  </si>
  <si>
    <t xml:space="preserve">Obligor 7264</t>
  </si>
  <si>
    <t xml:space="preserve">MSF-41265</t>
  </si>
  <si>
    <t xml:space="preserve">Obligor 7265</t>
  </si>
  <si>
    <t xml:space="preserve">MSF-41266</t>
  </si>
  <si>
    <t xml:space="preserve">Obligor 7266</t>
  </si>
  <si>
    <t xml:space="preserve">MSF-41267</t>
  </si>
  <si>
    <t xml:space="preserve">Obligor 7267</t>
  </si>
  <si>
    <t xml:space="preserve">MSF-41268</t>
  </si>
  <si>
    <t xml:space="preserve">Obligor 7268</t>
  </si>
  <si>
    <t xml:space="preserve">MSF-41269</t>
  </si>
  <si>
    <t xml:space="preserve">Obligor 7269</t>
  </si>
  <si>
    <t xml:space="preserve">MSF-41270</t>
  </si>
  <si>
    <t xml:space="preserve">Obligor 7270</t>
  </si>
  <si>
    <t xml:space="preserve">MSF-41271</t>
  </si>
  <si>
    <t xml:space="preserve">Obligor 7271</t>
  </si>
  <si>
    <t xml:space="preserve">MSF-41272</t>
  </si>
  <si>
    <t xml:space="preserve">Obligor 7272</t>
  </si>
  <si>
    <t xml:space="preserve">MSF-41273</t>
  </si>
  <si>
    <t xml:space="preserve">MSF-41274</t>
  </si>
  <si>
    <t xml:space="preserve">Obligor 7274</t>
  </si>
  <si>
    <t xml:space="preserve">MSF-41275</t>
  </si>
  <si>
    <t xml:space="preserve">Obligor 7275</t>
  </si>
  <si>
    <t xml:space="preserve">MSF-41276</t>
  </si>
  <si>
    <t xml:space="preserve">Obligor 7276</t>
  </si>
  <si>
    <t xml:space="preserve">MSF-41277</t>
  </si>
  <si>
    <t xml:space="preserve">Obligor 7277</t>
  </si>
  <si>
    <t xml:space="preserve">MSF-41278</t>
  </si>
  <si>
    <t xml:space="preserve">Obligor 7278</t>
  </si>
  <si>
    <t xml:space="preserve">MSF-41279</t>
  </si>
  <si>
    <t xml:space="preserve">Obligor 7279</t>
  </si>
  <si>
    <t xml:space="preserve">MSF-41280</t>
  </si>
  <si>
    <t xml:space="preserve">Obligor 7280</t>
  </si>
  <si>
    <t xml:space="preserve">MSF-41281</t>
  </si>
  <si>
    <t xml:space="preserve">Obligor 7281</t>
  </si>
  <si>
    <t xml:space="preserve">MSF-41282</t>
  </si>
  <si>
    <t xml:space="preserve">Obligor 7282</t>
  </si>
  <si>
    <t xml:space="preserve">MSF-41283</t>
  </si>
  <si>
    <t xml:space="preserve">Obligor 7283</t>
  </si>
  <si>
    <t xml:space="preserve">MSF-41284</t>
  </si>
  <si>
    <t xml:space="preserve">Obligor 7284</t>
  </si>
  <si>
    <t xml:space="preserve">MSF-41285</t>
  </si>
  <si>
    <t xml:space="preserve">Obligor 7285</t>
  </si>
  <si>
    <t xml:space="preserve">MSF-41286</t>
  </si>
  <si>
    <t xml:space="preserve">MSF-41287</t>
  </si>
  <si>
    <t xml:space="preserve">Obligor 7287</t>
  </si>
  <si>
    <t xml:space="preserve">MSF-41288</t>
  </si>
  <si>
    <t xml:space="preserve">Obligor 7288</t>
  </si>
  <si>
    <t xml:space="preserve">MSF-41289</t>
  </si>
  <si>
    <t xml:space="preserve">Obligor 7289</t>
  </si>
  <si>
    <t xml:space="preserve">MSF-41290</t>
  </si>
  <si>
    <t xml:space="preserve">Obligor 7290</t>
  </si>
  <si>
    <t xml:space="preserve">MSF-41291</t>
  </si>
  <si>
    <t xml:space="preserve">Obligor 7291</t>
  </si>
  <si>
    <t xml:space="preserve">MSF-41292</t>
  </si>
  <si>
    <t xml:space="preserve">Obligor 7292</t>
  </si>
  <si>
    <t xml:space="preserve">MSF-41293</t>
  </si>
  <si>
    <t xml:space="preserve">Obligor 7293</t>
  </si>
  <si>
    <t xml:space="preserve">MSF-41294</t>
  </si>
  <si>
    <t xml:space="preserve">Obligor 7294</t>
  </si>
  <si>
    <t xml:space="preserve">MSF-41295</t>
  </si>
  <si>
    <t xml:space="preserve">Obligor 7295</t>
  </si>
  <si>
    <t xml:space="preserve">MSF-41296</t>
  </si>
  <si>
    <t xml:space="preserve">Obligor 7296</t>
  </si>
  <si>
    <t xml:space="preserve">MSF-41297</t>
  </si>
  <si>
    <t xml:space="preserve">Obligor 7297</t>
  </si>
  <si>
    <t xml:space="preserve">MSF-41298</t>
  </si>
  <si>
    <t xml:space="preserve">Obligor 7298</t>
  </si>
  <si>
    <t xml:space="preserve">MSF-41299</t>
  </si>
  <si>
    <t xml:space="preserve">MSF-41300</t>
  </si>
  <si>
    <t xml:space="preserve">Obligor 7300</t>
  </si>
  <si>
    <t xml:space="preserve">MSF-41301</t>
  </si>
  <si>
    <t xml:space="preserve">Obligor 7301</t>
  </si>
  <si>
    <t xml:space="preserve">MSF-41302</t>
  </si>
  <si>
    <t xml:space="preserve">Obligor 7302</t>
  </si>
  <si>
    <t xml:space="preserve">MSF-41303</t>
  </si>
  <si>
    <t xml:space="preserve">Obligor 7303</t>
  </si>
  <si>
    <t xml:space="preserve">MSF-41304</t>
  </si>
  <si>
    <t xml:space="preserve">Obligor 7304</t>
  </si>
  <si>
    <t xml:space="preserve">MSF-41305</t>
  </si>
  <si>
    <t xml:space="preserve">Obligor 7305</t>
  </si>
  <si>
    <t xml:space="preserve">MSF-41306</t>
  </si>
  <si>
    <t xml:space="preserve">Obligor 7306</t>
  </si>
  <si>
    <t xml:space="preserve">MSF-41307</t>
  </si>
  <si>
    <t xml:space="preserve">Obligor 7307</t>
  </si>
  <si>
    <t xml:space="preserve">MSF-41308</t>
  </si>
  <si>
    <t xml:space="preserve">Obligor 7308</t>
  </si>
  <si>
    <t xml:space="preserve">MSF-41309</t>
  </si>
  <si>
    <t xml:space="preserve">Obligor 7309</t>
  </si>
  <si>
    <t xml:space="preserve">MSF-41310</t>
  </si>
  <si>
    <t xml:space="preserve">Obligor 7310</t>
  </si>
  <si>
    <t xml:space="preserve">MSF-41311</t>
  </si>
  <si>
    <t xml:space="preserve">Obligor 7311</t>
  </si>
  <si>
    <t xml:space="preserve">MSF-41312</t>
  </si>
  <si>
    <t xml:space="preserve">Group obligor 2006</t>
  </si>
  <si>
    <t xml:space="preserve">MSF-41313</t>
  </si>
  <si>
    <t xml:space="preserve">Obligor 7313</t>
  </si>
  <si>
    <t xml:space="preserve">MSF-41314</t>
  </si>
  <si>
    <t xml:space="preserve">Obligor 7314</t>
  </si>
  <si>
    <t xml:space="preserve">MSF-41315</t>
  </si>
  <si>
    <t xml:space="preserve">Obligor 7315</t>
  </si>
  <si>
    <t xml:space="preserve">MSF-41316</t>
  </si>
  <si>
    <t xml:space="preserve">Obligor 7316</t>
  </si>
  <si>
    <t xml:space="preserve">MSF-41317</t>
  </si>
  <si>
    <t xml:space="preserve">Obligor 7317</t>
  </si>
  <si>
    <t xml:space="preserve">MSF-41318</t>
  </si>
  <si>
    <t xml:space="preserve">Obligor 7318</t>
  </si>
  <si>
    <t xml:space="preserve">MSF-41319</t>
  </si>
  <si>
    <t xml:space="preserve">Obligor 7319</t>
  </si>
  <si>
    <t xml:space="preserve">MSF-41320</t>
  </si>
  <si>
    <t xml:space="preserve">Obligor 7320</t>
  </si>
  <si>
    <t xml:space="preserve">MSF-41321</t>
  </si>
  <si>
    <t xml:space="preserve">Obligor 7321</t>
  </si>
  <si>
    <t xml:space="preserve">MSF-41322</t>
  </si>
  <si>
    <t xml:space="preserve">Obligor 7322</t>
  </si>
  <si>
    <t xml:space="preserve">MSF-41323</t>
  </si>
  <si>
    <t xml:space="preserve">Obligor 7323</t>
  </si>
  <si>
    <t xml:space="preserve">MSF-41324</t>
  </si>
  <si>
    <t xml:space="preserve">Obligor 7324</t>
  </si>
  <si>
    <t xml:space="preserve">MSF-41325</t>
  </si>
  <si>
    <t xml:space="preserve">MSF-41326</t>
  </si>
  <si>
    <t xml:space="preserve">Obligor 7326</t>
  </si>
  <si>
    <t xml:space="preserve">MSF-41327</t>
  </si>
  <si>
    <t xml:space="preserve">Obligor 7327</t>
  </si>
  <si>
    <t xml:space="preserve">MSF-41328</t>
  </si>
  <si>
    <t xml:space="preserve">Obligor 7328</t>
  </si>
  <si>
    <t xml:space="preserve">MSF-41329</t>
  </si>
  <si>
    <t xml:space="preserve">Obligor 7329</t>
  </si>
  <si>
    <t xml:space="preserve">MSF-41330</t>
  </si>
  <si>
    <t xml:space="preserve">Obligor 7330</t>
  </si>
  <si>
    <t xml:space="preserve">MSF-41331</t>
  </si>
  <si>
    <t xml:space="preserve">Obligor 7331</t>
  </si>
  <si>
    <t xml:space="preserve">MSF-41332</t>
  </si>
  <si>
    <t xml:space="preserve">Obligor 7332</t>
  </si>
  <si>
    <t xml:space="preserve">MSF-41333</t>
  </si>
  <si>
    <t xml:space="preserve">Obligor 7333</t>
  </si>
  <si>
    <t xml:space="preserve">MSF-41334</t>
  </si>
  <si>
    <t xml:space="preserve">Obligor 7334</t>
  </si>
  <si>
    <t xml:space="preserve">MSF-41335</t>
  </si>
  <si>
    <t xml:space="preserve">Obligor 7335</t>
  </si>
  <si>
    <t xml:space="preserve">MSF-41336</t>
  </si>
  <si>
    <t xml:space="preserve">Obligor 7336</t>
  </si>
  <si>
    <t xml:space="preserve">MSF-41337</t>
  </si>
  <si>
    <t xml:space="preserve">Obligor 7337</t>
  </si>
  <si>
    <t xml:space="preserve">MSF-41338</t>
  </si>
  <si>
    <t xml:space="preserve">MSF-41339</t>
  </si>
  <si>
    <t xml:space="preserve">Obligor 7339</t>
  </si>
  <si>
    <t xml:space="preserve">MSF-41340</t>
  </si>
  <si>
    <t xml:space="preserve">Obligor 7340</t>
  </si>
  <si>
    <t xml:space="preserve">MSF-41341</t>
  </si>
  <si>
    <t xml:space="preserve">Obligor 7341</t>
  </si>
  <si>
    <t xml:space="preserve">MSF-41342</t>
  </si>
  <si>
    <t xml:space="preserve">Obligor 7342</t>
  </si>
  <si>
    <t xml:space="preserve">MSF-41343</t>
  </si>
  <si>
    <t xml:space="preserve">Obligor 7343</t>
  </si>
  <si>
    <t xml:space="preserve">MSF-41344</t>
  </si>
  <si>
    <t xml:space="preserve">Obligor 7344</t>
  </si>
  <si>
    <t xml:space="preserve">MSF-41345</t>
  </si>
  <si>
    <t xml:space="preserve">Obligor 7345</t>
  </si>
  <si>
    <t xml:space="preserve">MSF-41346</t>
  </si>
  <si>
    <t xml:space="preserve">Obligor 7346</t>
  </si>
  <si>
    <t xml:space="preserve">MSF-41347</t>
  </si>
  <si>
    <t xml:space="preserve">Obligor 7347</t>
  </si>
  <si>
    <t xml:space="preserve">MSF-41348</t>
  </si>
  <si>
    <t xml:space="preserve">Obligor 7348</t>
  </si>
  <si>
    <t xml:space="preserve">MSF-41349</t>
  </si>
  <si>
    <t xml:space="preserve">Obligor 7349</t>
  </si>
  <si>
    <t xml:space="preserve">MSF-41350</t>
  </si>
  <si>
    <t xml:space="preserve">Obligor 7350</t>
  </si>
  <si>
    <t xml:space="preserve">MSF-41351</t>
  </si>
  <si>
    <t xml:space="preserve">MSF-41352</t>
  </si>
  <si>
    <t xml:space="preserve">Obligor 7352</t>
  </si>
  <si>
    <t xml:space="preserve">MSF-41353</t>
  </si>
  <si>
    <t xml:space="preserve">Obligor 7353</t>
  </si>
  <si>
    <t xml:space="preserve">MSF-41354</t>
  </si>
  <si>
    <t xml:space="preserve">Obligor 7354</t>
  </si>
  <si>
    <t xml:space="preserve">MSF-41355</t>
  </si>
  <si>
    <t xml:space="preserve">Obligor 7355</t>
  </si>
  <si>
    <t xml:space="preserve">MSF-41356</t>
  </si>
  <si>
    <t xml:space="preserve">Obligor 7356</t>
  </si>
  <si>
    <t xml:space="preserve">MSF-41357</t>
  </si>
  <si>
    <t xml:space="preserve">Obligor 7357</t>
  </si>
  <si>
    <t xml:space="preserve">MSF-41358</t>
  </si>
  <si>
    <t xml:space="preserve">Obligor 7358</t>
  </si>
  <si>
    <t xml:space="preserve">MSF-41359</t>
  </si>
  <si>
    <t xml:space="preserve">Obligor 7359</t>
  </si>
  <si>
    <t xml:space="preserve">MSF-41360</t>
  </si>
  <si>
    <t xml:space="preserve">Obligor 7360</t>
  </si>
  <si>
    <t xml:space="preserve">MSF-41361</t>
  </si>
  <si>
    <t xml:space="preserve">Obligor 7361</t>
  </si>
  <si>
    <t xml:space="preserve">MSF-41362</t>
  </si>
  <si>
    <t xml:space="preserve">Obligor 7362</t>
  </si>
  <si>
    <t xml:space="preserve">MSF-41363</t>
  </si>
  <si>
    <t xml:space="preserve">Obligor 7363</t>
  </si>
  <si>
    <t xml:space="preserve">MSF-41364</t>
  </si>
  <si>
    <t xml:space="preserve">Group obligor 2007</t>
  </si>
  <si>
    <t xml:space="preserve">MSF-41365</t>
  </si>
  <si>
    <t xml:space="preserve">Obligor 7365</t>
  </si>
  <si>
    <t xml:space="preserve">MSF-41366</t>
  </si>
  <si>
    <t xml:space="preserve">Obligor 7366</t>
  </si>
  <si>
    <t xml:space="preserve">MSF-41367</t>
  </si>
  <si>
    <t xml:space="preserve">Obligor 7367</t>
  </si>
  <si>
    <t xml:space="preserve">MSF-41368</t>
  </si>
  <si>
    <t xml:space="preserve">Obligor 7368</t>
  </si>
  <si>
    <t xml:space="preserve">MSF-41369</t>
  </si>
  <si>
    <t xml:space="preserve">Obligor 7369</t>
  </si>
  <si>
    <t xml:space="preserve">MSF-41370</t>
  </si>
  <si>
    <t xml:space="preserve">Obligor 7370</t>
  </si>
  <si>
    <t xml:space="preserve">MSF-41371</t>
  </si>
  <si>
    <t xml:space="preserve">Obligor 7371</t>
  </si>
  <si>
    <t xml:space="preserve">MSF-41372</t>
  </si>
  <si>
    <t xml:space="preserve">Obligor 7372</t>
  </si>
  <si>
    <t xml:space="preserve">MSF-41373</t>
  </si>
  <si>
    <t xml:space="preserve">Obligor 7373</t>
  </si>
  <si>
    <t xml:space="preserve">MSF-41374</t>
  </si>
  <si>
    <t xml:space="preserve">Obligor 7374</t>
  </si>
  <si>
    <t xml:space="preserve">MSF-41375</t>
  </si>
  <si>
    <t xml:space="preserve">Obligor 7375</t>
  </si>
  <si>
    <t xml:space="preserve">MSF-41376</t>
  </si>
  <si>
    <t xml:space="preserve">Obligor 7376</t>
  </si>
  <si>
    <t xml:space="preserve">MSF-41377</t>
  </si>
  <si>
    <t xml:space="preserve">MSF-41378</t>
  </si>
  <si>
    <t xml:space="preserve">Obligor 7378</t>
  </si>
  <si>
    <t xml:space="preserve">MSF-41379</t>
  </si>
  <si>
    <t xml:space="preserve">Obligor 7379</t>
  </si>
  <si>
    <t xml:space="preserve">MSF-41380</t>
  </si>
  <si>
    <t xml:space="preserve">Obligor 7380</t>
  </si>
  <si>
    <t xml:space="preserve">MSF-41381</t>
  </si>
  <si>
    <t xml:space="preserve">Obligor 7381</t>
  </si>
  <si>
    <t xml:space="preserve">MSF-41382</t>
  </si>
  <si>
    <t xml:space="preserve">Obligor 7382</t>
  </si>
  <si>
    <t xml:space="preserve">MSF-41383</t>
  </si>
  <si>
    <t xml:space="preserve">Obligor 7383</t>
  </si>
  <si>
    <t xml:space="preserve">MSF-41384</t>
  </si>
  <si>
    <t xml:space="preserve">Obligor 7384</t>
  </si>
  <si>
    <t xml:space="preserve">MSF-41385</t>
  </si>
  <si>
    <t xml:space="preserve">Obligor 7385</t>
  </si>
  <si>
    <t xml:space="preserve">MSF-41386</t>
  </si>
  <si>
    <t xml:space="preserve">Obligor 7386</t>
  </si>
  <si>
    <t xml:space="preserve">MSF-41387</t>
  </si>
  <si>
    <t xml:space="preserve">Obligor 7387</t>
  </si>
  <si>
    <t xml:space="preserve">MSF-41388</t>
  </si>
  <si>
    <t xml:space="preserve">Obligor 7388</t>
  </si>
  <si>
    <t xml:space="preserve">MSF-41389</t>
  </si>
  <si>
    <t xml:space="preserve">Obligor 7389</t>
  </si>
  <si>
    <t xml:space="preserve">MSF-41390</t>
  </si>
  <si>
    <t xml:space="preserve">MSF-41391</t>
  </si>
  <si>
    <t xml:space="preserve">Obligor 7391</t>
  </si>
  <si>
    <t xml:space="preserve">MSF-41392</t>
  </si>
  <si>
    <t xml:space="preserve">Obligor 7392</t>
  </si>
  <si>
    <t xml:space="preserve">MSF-41393</t>
  </si>
  <si>
    <t xml:space="preserve">Obligor 7393</t>
  </si>
  <si>
    <t xml:space="preserve">MSF-41394</t>
  </si>
  <si>
    <t xml:space="preserve">Obligor 7394</t>
  </si>
  <si>
    <t xml:space="preserve">MSF-41395</t>
  </si>
  <si>
    <t xml:space="preserve">Obligor 7395</t>
  </si>
  <si>
    <t xml:space="preserve">MSF-41396</t>
  </si>
  <si>
    <t xml:space="preserve">Obligor 7396</t>
  </si>
  <si>
    <t xml:space="preserve">MSF-41397</t>
  </si>
  <si>
    <t xml:space="preserve">Obligor 7397</t>
  </si>
  <si>
    <t xml:space="preserve">MSF-41398</t>
  </si>
  <si>
    <t xml:space="preserve">Obligor 7398</t>
  </si>
  <si>
    <t xml:space="preserve">MSF-41399</t>
  </si>
  <si>
    <t xml:space="preserve">Obligor 7399</t>
  </si>
  <si>
    <t xml:space="preserve">MSF-41400</t>
  </si>
  <si>
    <t xml:space="preserve">Obligor 7400</t>
  </si>
  <si>
    <t xml:space="preserve">MSF-41401</t>
  </si>
  <si>
    <t xml:space="preserve">Obligor 7401</t>
  </si>
  <si>
    <t xml:space="preserve">MSF-41402</t>
  </si>
  <si>
    <t xml:space="preserve">Obligor 7402</t>
  </si>
  <si>
    <t xml:space="preserve">MSF-41403</t>
  </si>
  <si>
    <t xml:space="preserve">MSF-41404</t>
  </si>
  <si>
    <t xml:space="preserve">Obligor 7404</t>
  </si>
  <si>
    <t xml:space="preserve">MSF-41405</t>
  </si>
  <si>
    <t xml:space="preserve">Obligor 7405</t>
  </si>
  <si>
    <t xml:space="preserve">MSF-41406</t>
  </si>
  <si>
    <t xml:space="preserve">Obligor 7406</t>
  </si>
  <si>
    <t xml:space="preserve">MSF-41407</t>
  </si>
  <si>
    <t xml:space="preserve">Obligor 7407</t>
  </si>
  <si>
    <t xml:space="preserve">MSF-41408</t>
  </si>
  <si>
    <t xml:space="preserve">Obligor 7408</t>
  </si>
  <si>
    <t xml:space="preserve">MSF-41409</t>
  </si>
  <si>
    <t xml:space="preserve">Obligor 7409</t>
  </si>
  <si>
    <t xml:space="preserve">MSF-41410</t>
  </si>
  <si>
    <t xml:space="preserve">Obligor 7410</t>
  </si>
  <si>
    <t xml:space="preserve">MSF-41411</t>
  </si>
  <si>
    <t xml:space="preserve">Obligor 7411</t>
  </si>
  <si>
    <t xml:space="preserve">MSF-41412</t>
  </si>
  <si>
    <t xml:space="preserve">Obligor 7412</t>
  </si>
  <si>
    <t xml:space="preserve">MSF-41413</t>
  </si>
  <si>
    <t xml:space="preserve">Obligor 7413</t>
  </si>
  <si>
    <t xml:space="preserve">MSF-41414</t>
  </si>
  <si>
    <t xml:space="preserve">Obligor 7414</t>
  </si>
  <si>
    <t xml:space="preserve">MSF-41415</t>
  </si>
  <si>
    <t xml:space="preserve">Obligor 7415</t>
  </si>
  <si>
    <t xml:space="preserve">MSF-41416</t>
  </si>
  <si>
    <t xml:space="preserve">Group obligor 2008</t>
  </si>
  <si>
    <t xml:space="preserve">MSF-41417</t>
  </si>
  <si>
    <t xml:space="preserve">Obligor 7417</t>
  </si>
  <si>
    <t xml:space="preserve">MSF-41418</t>
  </si>
  <si>
    <t xml:space="preserve">Obligor 7418</t>
  </si>
  <si>
    <t xml:space="preserve">MSF-41419</t>
  </si>
  <si>
    <t xml:space="preserve">Obligor 7419</t>
  </si>
  <si>
    <t xml:space="preserve">MSF-41420</t>
  </si>
  <si>
    <t xml:space="preserve">Obligor 7420</t>
  </si>
  <si>
    <t xml:space="preserve">MSF-41421</t>
  </si>
  <si>
    <t xml:space="preserve">Obligor 7421</t>
  </si>
  <si>
    <t xml:space="preserve">MSF-41422</t>
  </si>
  <si>
    <t xml:space="preserve">Obligor 7422</t>
  </si>
  <si>
    <t xml:space="preserve">MSF-41423</t>
  </si>
  <si>
    <t xml:space="preserve">Obligor 7423</t>
  </si>
  <si>
    <t xml:space="preserve">MSF-41424</t>
  </si>
  <si>
    <t xml:space="preserve">Obligor 7424</t>
  </si>
  <si>
    <t xml:space="preserve">MSF-41425</t>
  </si>
  <si>
    <t xml:space="preserve">Obligor 7425</t>
  </si>
  <si>
    <t xml:space="preserve">MSF-41426</t>
  </si>
  <si>
    <t xml:space="preserve">Obligor 7426</t>
  </si>
  <si>
    <t xml:space="preserve">MSF-41427</t>
  </si>
  <si>
    <t xml:space="preserve">Obligor 7427</t>
  </si>
  <si>
    <t xml:space="preserve">MSF-41428</t>
  </si>
  <si>
    <t xml:space="preserve">Obligor 7428</t>
  </si>
  <si>
    <t xml:space="preserve">MSF-41429</t>
  </si>
  <si>
    <t xml:space="preserve">MSF-41430</t>
  </si>
  <si>
    <t xml:space="preserve">Obligor 7430</t>
  </si>
  <si>
    <t xml:space="preserve">MSF-41431</t>
  </si>
  <si>
    <t xml:space="preserve">Obligor 7431</t>
  </si>
  <si>
    <t xml:space="preserve">MSF-41432</t>
  </si>
  <si>
    <t xml:space="preserve">Obligor 7432</t>
  </si>
  <si>
    <t xml:space="preserve">MSF-41433</t>
  </si>
  <si>
    <t xml:space="preserve">Obligor 7433</t>
  </si>
  <si>
    <t xml:space="preserve">MSF-41434</t>
  </si>
  <si>
    <t xml:space="preserve">Obligor 7434</t>
  </si>
  <si>
    <t xml:space="preserve">MSF-41435</t>
  </si>
  <si>
    <t xml:space="preserve">Obligor 7435</t>
  </si>
  <si>
    <t xml:space="preserve">MSF-41436</t>
  </si>
  <si>
    <t xml:space="preserve">Obligor 7436</t>
  </si>
  <si>
    <t xml:space="preserve">MSF-41437</t>
  </si>
  <si>
    <t xml:space="preserve">Obligor 7437</t>
  </si>
  <si>
    <t xml:space="preserve">MSF-41438</t>
  </si>
  <si>
    <t xml:space="preserve">Obligor 7438</t>
  </si>
  <si>
    <t xml:space="preserve">MSF-41439</t>
  </si>
  <si>
    <t xml:space="preserve">Obligor 7439</t>
  </si>
  <si>
    <t xml:space="preserve">MSF-41440</t>
  </si>
  <si>
    <t xml:space="preserve">Obligor 7440</t>
  </si>
  <si>
    <t xml:space="preserve">MSF-41441</t>
  </si>
  <si>
    <t xml:space="preserve">Obligor 7441</t>
  </si>
  <si>
    <t xml:space="preserve">MSF-41442</t>
  </si>
  <si>
    <t xml:space="preserve">MSF-41443</t>
  </si>
  <si>
    <t xml:space="preserve">Obligor 7443</t>
  </si>
  <si>
    <t xml:space="preserve">MSF-41444</t>
  </si>
  <si>
    <t xml:space="preserve">Obligor 7444</t>
  </si>
  <si>
    <t xml:space="preserve">MSF-41445</t>
  </si>
  <si>
    <t xml:space="preserve">Obligor 7445</t>
  </si>
  <si>
    <t xml:space="preserve">MSF-41446</t>
  </si>
  <si>
    <t xml:space="preserve">Obligor 7446</t>
  </si>
  <si>
    <t xml:space="preserve">MSF-41447</t>
  </si>
  <si>
    <t xml:space="preserve">Obligor 7447</t>
  </si>
  <si>
    <t xml:space="preserve">MSF-41448</t>
  </si>
  <si>
    <t xml:space="preserve">Obligor 7448</t>
  </si>
  <si>
    <t xml:space="preserve">MSF-41449</t>
  </si>
  <si>
    <t xml:space="preserve">Obligor 7449</t>
  </si>
  <si>
    <t xml:space="preserve">MSF-41450</t>
  </si>
  <si>
    <t xml:space="preserve">Obligor 7450</t>
  </si>
  <si>
    <t xml:space="preserve">MSF-41451</t>
  </si>
  <si>
    <t xml:space="preserve">Obligor 7451</t>
  </si>
  <si>
    <t xml:space="preserve">MSF-41452</t>
  </si>
  <si>
    <t xml:space="preserve">Obligor 7452</t>
  </si>
  <si>
    <t xml:space="preserve">MSF-41453</t>
  </si>
  <si>
    <t xml:space="preserve">Obligor 7453</t>
  </si>
  <si>
    <t xml:space="preserve">MSF-41454</t>
  </si>
  <si>
    <t xml:space="preserve">Obligor 7454</t>
  </si>
  <si>
    <t xml:space="preserve">MSF-41455</t>
  </si>
  <si>
    <t xml:space="preserve">MSF-41456</t>
  </si>
  <si>
    <t xml:space="preserve">Obligor 7456</t>
  </si>
  <si>
    <t xml:space="preserve">MSF-41457</t>
  </si>
  <si>
    <t xml:space="preserve">Obligor 7457</t>
  </si>
  <si>
    <t xml:space="preserve">MSF-41458</t>
  </si>
  <si>
    <t xml:space="preserve">Obligor 7458</t>
  </si>
  <si>
    <t xml:space="preserve">MSF-41459</t>
  </si>
  <si>
    <t xml:space="preserve">Obligor 7459</t>
  </si>
  <si>
    <t xml:space="preserve">MSF-41460</t>
  </si>
  <si>
    <t xml:space="preserve">Obligor 7460</t>
  </si>
  <si>
    <t xml:space="preserve">MSF-41461</t>
  </si>
  <si>
    <t xml:space="preserve">Obligor 7461</t>
  </si>
  <si>
    <t xml:space="preserve">MSF-41462</t>
  </si>
  <si>
    <t xml:space="preserve">Obligor 7462</t>
  </si>
  <si>
    <t xml:space="preserve">MSF-41463</t>
  </si>
  <si>
    <t xml:space="preserve">Obligor 7463</t>
  </si>
  <si>
    <t xml:space="preserve">MSF-41464</t>
  </si>
  <si>
    <t xml:space="preserve">Obligor 7464</t>
  </si>
  <si>
    <t xml:space="preserve">MSF-41465</t>
  </si>
  <si>
    <t xml:space="preserve">Obligor 7465</t>
  </si>
  <si>
    <t xml:space="preserve">MSF-41466</t>
  </si>
  <si>
    <t xml:space="preserve">Obligor 7466</t>
  </si>
  <si>
    <t xml:space="preserve">MSF-41467</t>
  </si>
  <si>
    <t xml:space="preserve">Obligor 7467</t>
  </si>
  <si>
    <t xml:space="preserve">MSF-41468</t>
  </si>
  <si>
    <t xml:space="preserve">Group obligor 2009</t>
  </si>
  <si>
    <t xml:space="preserve">MSF-41469</t>
  </si>
  <si>
    <t xml:space="preserve">Obligor 7469</t>
  </si>
  <si>
    <t xml:space="preserve">MSF-41470</t>
  </si>
  <si>
    <t xml:space="preserve">Obligor 7470</t>
  </si>
  <si>
    <t xml:space="preserve">MSF-41471</t>
  </si>
  <si>
    <t xml:space="preserve">Obligor 7471</t>
  </si>
  <si>
    <t xml:space="preserve">MSF-41472</t>
  </si>
  <si>
    <t xml:space="preserve">Obligor 7472</t>
  </si>
  <si>
    <t xml:space="preserve">MSF-41473</t>
  </si>
  <si>
    <t xml:space="preserve">Obligor 7473</t>
  </si>
  <si>
    <t xml:space="preserve">MSF-41474</t>
  </si>
  <si>
    <t xml:space="preserve">Obligor 7474</t>
  </si>
  <si>
    <t xml:space="preserve">MSF-41475</t>
  </si>
  <si>
    <t xml:space="preserve">Obligor 7475</t>
  </si>
  <si>
    <t xml:space="preserve">MSF-41476</t>
  </si>
  <si>
    <t xml:space="preserve">Obligor 7476</t>
  </si>
  <si>
    <t xml:space="preserve">MSF-41477</t>
  </si>
  <si>
    <t xml:space="preserve">Obligor 7477</t>
  </si>
  <si>
    <t xml:space="preserve">MSF-41478</t>
  </si>
  <si>
    <t xml:space="preserve">Obligor 7478</t>
  </si>
  <si>
    <t xml:space="preserve">MSF-41479</t>
  </si>
  <si>
    <t xml:space="preserve">Obligor 7479</t>
  </si>
  <si>
    <t xml:space="preserve">MSF-41480</t>
  </si>
  <si>
    <t xml:space="preserve">Obligor 7480</t>
  </si>
  <si>
    <t xml:space="preserve">MSF-41481</t>
  </si>
  <si>
    <t xml:space="preserve">MSF-41482</t>
  </si>
  <si>
    <t xml:space="preserve">Obligor 7482</t>
  </si>
  <si>
    <t xml:space="preserve">MSF-41483</t>
  </si>
  <si>
    <t xml:space="preserve">Obligor 7483</t>
  </si>
  <si>
    <t xml:space="preserve">MSF-41484</t>
  </si>
  <si>
    <t xml:space="preserve">Obligor 7484</t>
  </si>
  <si>
    <t xml:space="preserve">MSF-41485</t>
  </si>
  <si>
    <t xml:space="preserve">Obligor 7485</t>
  </si>
  <si>
    <t xml:space="preserve">MSF-41486</t>
  </si>
  <si>
    <t xml:space="preserve">Obligor 7486</t>
  </si>
  <si>
    <t xml:space="preserve">MSF-41487</t>
  </si>
  <si>
    <t xml:space="preserve">Obligor 7487</t>
  </si>
  <si>
    <t xml:space="preserve">MSF-41488</t>
  </si>
  <si>
    <t xml:space="preserve">Obligor 7488</t>
  </si>
  <si>
    <t xml:space="preserve">MSF-41489</t>
  </si>
  <si>
    <t xml:space="preserve">Obligor 7489</t>
  </si>
  <si>
    <t xml:space="preserve">MSF-41490</t>
  </si>
  <si>
    <t xml:space="preserve">Obligor 7490</t>
  </si>
  <si>
    <t xml:space="preserve">MSF-41491</t>
  </si>
  <si>
    <t xml:space="preserve">Obligor 7491</t>
  </si>
  <si>
    <t xml:space="preserve">MSF-41492</t>
  </si>
  <si>
    <t xml:space="preserve">Obligor 7492</t>
  </si>
  <si>
    <t xml:space="preserve">MSF-41493</t>
  </si>
  <si>
    <t xml:space="preserve">Obligor 7493</t>
  </si>
  <si>
    <t xml:space="preserve">MSF-41494</t>
  </si>
  <si>
    <t xml:space="preserve">MSF-41495</t>
  </si>
  <si>
    <t xml:space="preserve">Obligor 7495</t>
  </si>
  <si>
    <t xml:space="preserve">MSF-41496</t>
  </si>
  <si>
    <t xml:space="preserve">Obligor 7496</t>
  </si>
  <si>
    <t xml:space="preserve">MSF-41497</t>
  </si>
  <si>
    <t xml:space="preserve">Obligor 7497</t>
  </si>
  <si>
    <t xml:space="preserve">MSF-41498</t>
  </si>
  <si>
    <t xml:space="preserve">Obligor 7498</t>
  </si>
  <si>
    <t xml:space="preserve">MSF-41499</t>
  </si>
  <si>
    <t xml:space="preserve">Obligor 7499</t>
  </si>
  <si>
    <t xml:space="preserve">MSF-41500</t>
  </si>
  <si>
    <t xml:space="preserve">Obligor 7500</t>
  </si>
  <si>
    <t xml:space="preserve">MSF-41501</t>
  </si>
  <si>
    <t xml:space="preserve">Obligor 7501</t>
  </si>
  <si>
    <t xml:space="preserve">MSF-41502</t>
  </si>
  <si>
    <t xml:space="preserve">Obligor 7502</t>
  </si>
  <si>
    <t xml:space="preserve">MSF-41503</t>
  </si>
  <si>
    <t xml:space="preserve">Obligor 7503</t>
  </si>
  <si>
    <t xml:space="preserve">MSF-41504</t>
  </si>
  <si>
    <t xml:space="preserve">Obligor 7504</t>
  </si>
  <si>
    <t xml:space="preserve">MSF-41505</t>
  </si>
  <si>
    <t xml:space="preserve">Obligor 7505</t>
  </si>
  <si>
    <t xml:space="preserve">MSF-41506</t>
  </si>
  <si>
    <t xml:space="preserve">Obligor 7506</t>
  </si>
  <si>
    <t xml:space="preserve">MSF-41507</t>
  </si>
  <si>
    <t xml:space="preserve">MSF-41508</t>
  </si>
  <si>
    <t xml:space="preserve">Obligor 7508</t>
  </si>
  <si>
    <t xml:space="preserve">MSF-41509</t>
  </si>
  <si>
    <t xml:space="preserve">Obligor 7509</t>
  </si>
  <si>
    <t xml:space="preserve">MSF-41510</t>
  </si>
  <si>
    <t xml:space="preserve">Obligor 7510</t>
  </si>
  <si>
    <t xml:space="preserve">MSF-41511</t>
  </si>
  <si>
    <t xml:space="preserve">Obligor 7511</t>
  </si>
  <si>
    <t xml:space="preserve">MSF-41512</t>
  </si>
  <si>
    <t xml:space="preserve">Obligor 7512</t>
  </si>
  <si>
    <t xml:space="preserve">MSF-41513</t>
  </si>
  <si>
    <t xml:space="preserve">Obligor 7513</t>
  </si>
  <si>
    <t xml:space="preserve">MSF-41514</t>
  </si>
  <si>
    <t xml:space="preserve">Obligor 7514</t>
  </si>
  <si>
    <t xml:space="preserve">MSF-41515</t>
  </si>
  <si>
    <t xml:space="preserve">Obligor 7515</t>
  </si>
  <si>
    <t xml:space="preserve">MSF-41516</t>
  </si>
  <si>
    <t xml:space="preserve">Obligor 7516</t>
  </si>
  <si>
    <t xml:space="preserve">MSF-41517</t>
  </si>
  <si>
    <t xml:space="preserve">Obligor 7517</t>
  </si>
  <si>
    <t xml:space="preserve">MSF-41518</t>
  </si>
  <si>
    <t xml:space="preserve">Obligor 7518</t>
  </si>
  <si>
    <t xml:space="preserve">MSF-41519</t>
  </si>
  <si>
    <t xml:space="preserve">Obligor 7519</t>
  </si>
  <si>
    <t xml:space="preserve">MSF-41520</t>
  </si>
  <si>
    <t xml:space="preserve">Group obligor 2010</t>
  </si>
  <si>
    <t xml:space="preserve">MSF-41521</t>
  </si>
  <si>
    <t xml:space="preserve">Obligor 7521</t>
  </si>
  <si>
    <t xml:space="preserve">MSF-41522</t>
  </si>
  <si>
    <t xml:space="preserve">Obligor 7522</t>
  </si>
  <si>
    <t xml:space="preserve">MSF-41523</t>
  </si>
  <si>
    <t xml:space="preserve">Obligor 7523</t>
  </si>
  <si>
    <t xml:space="preserve">MSF-41524</t>
  </si>
  <si>
    <t xml:space="preserve">Obligor 7524</t>
  </si>
  <si>
    <t xml:space="preserve">MSF-41525</t>
  </si>
  <si>
    <t xml:space="preserve">Obligor 7525</t>
  </si>
  <si>
    <t xml:space="preserve">MSF-41526</t>
  </si>
  <si>
    <t xml:space="preserve">Obligor 7526</t>
  </si>
  <si>
    <t xml:space="preserve">MSF-41527</t>
  </si>
  <si>
    <t xml:space="preserve">Obligor 7527</t>
  </si>
  <si>
    <t xml:space="preserve">MSF-41528</t>
  </si>
  <si>
    <t xml:space="preserve">Obligor 7528</t>
  </si>
  <si>
    <t xml:space="preserve">MSF-41529</t>
  </si>
  <si>
    <t xml:space="preserve">Obligor 7529</t>
  </si>
  <si>
    <t xml:space="preserve">MSF-41530</t>
  </si>
  <si>
    <t xml:space="preserve">Obligor 7530</t>
  </si>
  <si>
    <t xml:space="preserve">MSF-41531</t>
  </si>
  <si>
    <t xml:space="preserve">Obligor 7531</t>
  </si>
  <si>
    <t xml:space="preserve">MSF-41532</t>
  </si>
  <si>
    <t xml:space="preserve">Obligor 7532</t>
  </si>
  <si>
    <t xml:space="preserve">MSF-41533</t>
  </si>
  <si>
    <t xml:space="preserve">MSF-41534</t>
  </si>
  <si>
    <t xml:space="preserve">Obligor 7534</t>
  </si>
  <si>
    <t xml:space="preserve">MSF-41535</t>
  </si>
  <si>
    <t xml:space="preserve">Obligor 7535</t>
  </si>
  <si>
    <t xml:space="preserve">MSF-41536</t>
  </si>
  <si>
    <t xml:space="preserve">Obligor 7536</t>
  </si>
  <si>
    <t xml:space="preserve">MSF-41537</t>
  </si>
  <si>
    <t xml:space="preserve">Obligor 7537</t>
  </si>
  <si>
    <t xml:space="preserve">MSF-41538</t>
  </si>
  <si>
    <t xml:space="preserve">Obligor 7538</t>
  </si>
  <si>
    <t xml:space="preserve">MSF-41539</t>
  </si>
  <si>
    <t xml:space="preserve">Obligor 7539</t>
  </si>
  <si>
    <t xml:space="preserve">MSF-41540</t>
  </si>
  <si>
    <t xml:space="preserve">Obligor 7540</t>
  </si>
  <si>
    <t xml:space="preserve">MSF-41541</t>
  </si>
  <si>
    <t xml:space="preserve">Obligor 7541</t>
  </si>
  <si>
    <t xml:space="preserve">MSF-41542</t>
  </si>
  <si>
    <t xml:space="preserve">Obligor 7542</t>
  </si>
  <si>
    <t xml:space="preserve">MSF-41543</t>
  </si>
  <si>
    <t xml:space="preserve">Obligor 7543</t>
  </si>
  <si>
    <t xml:space="preserve">MSF-41544</t>
  </si>
  <si>
    <t xml:space="preserve">Obligor 7544</t>
  </si>
  <si>
    <t xml:space="preserve">MSF-41545</t>
  </si>
  <si>
    <t xml:space="preserve">Obligor 7545</t>
  </si>
  <si>
    <t xml:space="preserve">MSF-41546</t>
  </si>
  <si>
    <t xml:space="preserve">MSF-41547</t>
  </si>
  <si>
    <t xml:space="preserve">Obligor 7547</t>
  </si>
  <si>
    <t xml:space="preserve">MSF-41548</t>
  </si>
  <si>
    <t xml:space="preserve">Obligor 7548</t>
  </si>
  <si>
    <t xml:space="preserve">MSF-41549</t>
  </si>
  <si>
    <t xml:space="preserve">Obligor 7549</t>
  </si>
  <si>
    <t xml:space="preserve">MSF-41550</t>
  </si>
  <si>
    <t xml:space="preserve">Obligor 7550</t>
  </si>
  <si>
    <t xml:space="preserve">MSF-41551</t>
  </si>
  <si>
    <t xml:space="preserve">Obligor 7551</t>
  </si>
  <si>
    <t xml:space="preserve">MSF-41552</t>
  </si>
  <si>
    <t xml:space="preserve">Obligor 7552</t>
  </si>
  <si>
    <t xml:space="preserve">MSF-41553</t>
  </si>
  <si>
    <t xml:space="preserve">Obligor 7553</t>
  </si>
  <si>
    <t xml:space="preserve">MSF-41554</t>
  </si>
  <si>
    <t xml:space="preserve">Obligor 7554</t>
  </si>
  <si>
    <t xml:space="preserve">MSF-41555</t>
  </si>
  <si>
    <t xml:space="preserve">Obligor 7555</t>
  </si>
  <si>
    <t xml:space="preserve">MSF-41556</t>
  </si>
  <si>
    <t xml:space="preserve">Obligor 7556</t>
  </si>
  <si>
    <t xml:space="preserve">MSF-41557</t>
  </si>
  <si>
    <t xml:space="preserve">Obligor 7557</t>
  </si>
  <si>
    <t xml:space="preserve">MSF-41558</t>
  </si>
  <si>
    <t xml:space="preserve">Obligor 7558</t>
  </si>
  <si>
    <t xml:space="preserve">MSF-41559</t>
  </si>
  <si>
    <t xml:space="preserve">MSF-41560</t>
  </si>
  <si>
    <t xml:space="preserve">Obligor 7560</t>
  </si>
  <si>
    <t xml:space="preserve">MSF-41561</t>
  </si>
  <si>
    <t xml:space="preserve">Obligor 7561</t>
  </si>
  <si>
    <t xml:space="preserve">MSF-41562</t>
  </si>
  <si>
    <t xml:space="preserve">Obligor 7562</t>
  </si>
  <si>
    <t xml:space="preserve">MSF-41563</t>
  </si>
  <si>
    <t xml:space="preserve">Obligor 7563</t>
  </si>
  <si>
    <t xml:space="preserve">MSF-41564</t>
  </si>
  <si>
    <t xml:space="preserve">Obligor 7564</t>
  </si>
  <si>
    <t xml:space="preserve">MSF-41565</t>
  </si>
  <si>
    <t xml:space="preserve">Obligor 7565</t>
  </si>
  <si>
    <t xml:space="preserve">MSF-41566</t>
  </si>
  <si>
    <t xml:space="preserve">Obligor 7566</t>
  </si>
  <si>
    <t xml:space="preserve">MSF-41567</t>
  </si>
  <si>
    <t xml:space="preserve">Obligor 7567</t>
  </si>
  <si>
    <t xml:space="preserve">MSF-41568</t>
  </si>
  <si>
    <t xml:space="preserve">Obligor 7568</t>
  </si>
  <si>
    <t xml:space="preserve">MSF-41569</t>
  </si>
  <si>
    <t xml:space="preserve">Obligor 7569</t>
  </si>
  <si>
    <t xml:space="preserve">MSF-41570</t>
  </si>
  <si>
    <t xml:space="preserve">Obligor 7570</t>
  </si>
  <si>
    <t xml:space="preserve">MSF-41571</t>
  </si>
  <si>
    <t xml:space="preserve">Obligor 7571</t>
  </si>
  <si>
    <t xml:space="preserve">MSF-41572</t>
  </si>
  <si>
    <t xml:space="preserve">Group obligor 2011</t>
  </si>
  <si>
    <t xml:space="preserve">MSF-41573</t>
  </si>
  <si>
    <t xml:space="preserve">Obligor 7573</t>
  </si>
  <si>
    <t xml:space="preserve">MSF-41574</t>
  </si>
  <si>
    <t xml:space="preserve">Obligor 7574</t>
  </si>
  <si>
    <t xml:space="preserve">MSF-41575</t>
  </si>
  <si>
    <t xml:space="preserve">Obligor 7575</t>
  </si>
  <si>
    <t xml:space="preserve">MSF-41576</t>
  </si>
  <si>
    <t xml:space="preserve">Obligor 7576</t>
  </si>
  <si>
    <t xml:space="preserve">MSF-41577</t>
  </si>
  <si>
    <t xml:space="preserve">Obligor 7577</t>
  </si>
  <si>
    <t xml:space="preserve">MSF-41578</t>
  </si>
  <si>
    <t xml:space="preserve">Obligor 7578</t>
  </si>
  <si>
    <t xml:space="preserve">MSF-41579</t>
  </si>
  <si>
    <t xml:space="preserve">Obligor 7579</t>
  </si>
  <si>
    <t xml:space="preserve">MSF-41580</t>
  </si>
  <si>
    <t xml:space="preserve">Obligor 7580</t>
  </si>
  <si>
    <t xml:space="preserve">MSF-41581</t>
  </si>
  <si>
    <t xml:space="preserve">Obligor 7581</t>
  </si>
  <si>
    <t xml:space="preserve">MSF-41582</t>
  </si>
  <si>
    <t xml:space="preserve">Obligor 7582</t>
  </si>
  <si>
    <t xml:space="preserve">MSF-41583</t>
  </si>
  <si>
    <t xml:space="preserve">Obligor 7583</t>
  </si>
  <si>
    <t xml:space="preserve">MSF-41584</t>
  </si>
  <si>
    <t xml:space="preserve">Obligor 7584</t>
  </si>
  <si>
    <t xml:space="preserve">MSF-41585</t>
  </si>
  <si>
    <t xml:space="preserve">MSF-41586</t>
  </si>
  <si>
    <t xml:space="preserve">Obligor 7586</t>
  </si>
  <si>
    <t xml:space="preserve">MSF-41587</t>
  </si>
  <si>
    <t xml:space="preserve">Obligor 7587</t>
  </si>
  <si>
    <t xml:space="preserve">MSF-41588</t>
  </si>
  <si>
    <t xml:space="preserve">Obligor 7588</t>
  </si>
  <si>
    <t xml:space="preserve">MSF-41589</t>
  </si>
  <si>
    <t xml:space="preserve">Obligor 7589</t>
  </si>
  <si>
    <t xml:space="preserve">MSF-41590</t>
  </si>
  <si>
    <t xml:space="preserve">Obligor 7590</t>
  </si>
  <si>
    <t xml:space="preserve">MSF-41591</t>
  </si>
  <si>
    <t xml:space="preserve">Obligor 7591</t>
  </si>
  <si>
    <t xml:space="preserve">MSF-41592</t>
  </si>
  <si>
    <t xml:space="preserve">Obligor 7592</t>
  </si>
  <si>
    <t xml:space="preserve">MSF-41593</t>
  </si>
  <si>
    <t xml:space="preserve">Obligor 7593</t>
  </si>
  <si>
    <t xml:space="preserve">MSF-41594</t>
  </si>
  <si>
    <t xml:space="preserve">Obligor 7594</t>
  </si>
  <si>
    <t xml:space="preserve">MSF-41595</t>
  </si>
  <si>
    <t xml:space="preserve">Obligor 7595</t>
  </si>
  <si>
    <t xml:space="preserve">MSF-41596</t>
  </si>
  <si>
    <t xml:space="preserve">Obligor 7596</t>
  </si>
  <si>
    <t xml:space="preserve">MSF-41597</t>
  </si>
  <si>
    <t xml:space="preserve">Obligor 7597</t>
  </si>
  <si>
    <t xml:space="preserve">MSF-41598</t>
  </si>
  <si>
    <t xml:space="preserve">MSF-41599</t>
  </si>
  <si>
    <t xml:space="preserve">Obligor 7599</t>
  </si>
  <si>
    <t xml:space="preserve">MSF-41600</t>
  </si>
  <si>
    <t xml:space="preserve">Obligor 7600</t>
  </si>
  <si>
    <t xml:space="preserve">MSF-41601</t>
  </si>
  <si>
    <t xml:space="preserve">Obligor 7601</t>
  </si>
  <si>
    <t xml:space="preserve">MSF-41602</t>
  </si>
  <si>
    <t xml:space="preserve">Obligor 7602</t>
  </si>
  <si>
    <t xml:space="preserve">MSF-41603</t>
  </si>
  <si>
    <t xml:space="preserve">Obligor 7603</t>
  </si>
  <si>
    <t xml:space="preserve">MSF-41604</t>
  </si>
  <si>
    <t xml:space="preserve">Obligor 7604</t>
  </si>
  <si>
    <t xml:space="preserve">MSF-41605</t>
  </si>
  <si>
    <t xml:space="preserve">Obligor 7605</t>
  </si>
  <si>
    <t xml:space="preserve">MSF-41606</t>
  </si>
  <si>
    <t xml:space="preserve">Obligor 7606</t>
  </si>
  <si>
    <t xml:space="preserve">MSF-41607</t>
  </si>
  <si>
    <t xml:space="preserve">Obligor 7607</t>
  </si>
  <si>
    <t xml:space="preserve">MSF-41608</t>
  </si>
  <si>
    <t xml:space="preserve">Obligor 7608</t>
  </si>
  <si>
    <t xml:space="preserve">MSF-41609</t>
  </si>
  <si>
    <t xml:space="preserve">Obligor 7609</t>
  </si>
  <si>
    <t xml:space="preserve">MSF-41610</t>
  </si>
  <si>
    <t xml:space="preserve">Obligor 7610</t>
  </si>
  <si>
    <t xml:space="preserve">MSF-41611</t>
  </si>
  <si>
    <t xml:space="preserve">MSF-41612</t>
  </si>
  <si>
    <t xml:space="preserve">Obligor 7612</t>
  </si>
  <si>
    <t xml:space="preserve">MSF-41613</t>
  </si>
  <si>
    <t xml:space="preserve">Obligor 7613</t>
  </si>
  <si>
    <t xml:space="preserve">MSF-41614</t>
  </si>
  <si>
    <t xml:space="preserve">Obligor 7614</t>
  </si>
  <si>
    <t xml:space="preserve">MSF-41615</t>
  </si>
  <si>
    <t xml:space="preserve">Obligor 7615</t>
  </si>
  <si>
    <t xml:space="preserve">MSF-41616</t>
  </si>
  <si>
    <t xml:space="preserve">Obligor 7616</t>
  </si>
  <si>
    <t xml:space="preserve">MSF-41617</t>
  </si>
  <si>
    <t xml:space="preserve">Obligor 7617</t>
  </si>
  <si>
    <t xml:space="preserve">MSF-41618</t>
  </si>
  <si>
    <t xml:space="preserve">Obligor 7618</t>
  </si>
  <si>
    <t xml:space="preserve">MSF-41619</t>
  </si>
  <si>
    <t xml:space="preserve">Obligor 7619</t>
  </si>
  <si>
    <t xml:space="preserve">MSF-41620</t>
  </si>
  <si>
    <t xml:space="preserve">Obligor 7620</t>
  </si>
  <si>
    <t xml:space="preserve">MSF-41621</t>
  </si>
  <si>
    <t xml:space="preserve">Obligor 7621</t>
  </si>
  <si>
    <t xml:space="preserve">MSF-41622</t>
  </si>
  <si>
    <t xml:space="preserve">Obligor 7622</t>
  </si>
  <si>
    <t xml:space="preserve">MSF-41623</t>
  </si>
  <si>
    <t xml:space="preserve">Obligor 7623</t>
  </si>
  <si>
    <t xml:space="preserve">MSF-41624</t>
  </si>
  <si>
    <t xml:space="preserve">Group obligor 2012</t>
  </si>
  <si>
    <t xml:space="preserve">MSF-41625</t>
  </si>
  <si>
    <t xml:space="preserve">Obligor 7625</t>
  </si>
  <si>
    <t xml:space="preserve">MSF-41626</t>
  </si>
  <si>
    <t xml:space="preserve">Obligor 7626</t>
  </si>
  <si>
    <t xml:space="preserve">MSF-41627</t>
  </si>
  <si>
    <t xml:space="preserve">Obligor 7627</t>
  </si>
  <si>
    <t xml:space="preserve">MSF-41628</t>
  </si>
  <si>
    <t xml:space="preserve">Obligor 7628</t>
  </si>
  <si>
    <t xml:space="preserve">MSF-41629</t>
  </si>
  <si>
    <t xml:space="preserve">Obligor 7629</t>
  </si>
  <si>
    <t xml:space="preserve">MSF-41630</t>
  </si>
  <si>
    <t xml:space="preserve">Obligor 7630</t>
  </si>
  <si>
    <t xml:space="preserve">MSF-41631</t>
  </si>
  <si>
    <t xml:space="preserve">Obligor 7631</t>
  </si>
  <si>
    <t xml:space="preserve">MSF-41632</t>
  </si>
  <si>
    <t xml:space="preserve">Obligor 7632</t>
  </si>
  <si>
    <t xml:space="preserve">MSF-41633</t>
  </si>
  <si>
    <t xml:space="preserve">Obligor 7633</t>
  </si>
  <si>
    <t xml:space="preserve">MSF-41634</t>
  </si>
  <si>
    <t xml:space="preserve">Obligor 7634</t>
  </si>
  <si>
    <t xml:space="preserve">MSF-41635</t>
  </si>
  <si>
    <t xml:space="preserve">Obligor 7635</t>
  </si>
  <si>
    <t xml:space="preserve">MSF-41636</t>
  </si>
  <si>
    <t xml:space="preserve">Obligor 7636</t>
  </si>
  <si>
    <t xml:space="preserve">MSF-41637</t>
  </si>
  <si>
    <t xml:space="preserve">MSF-41638</t>
  </si>
  <si>
    <t xml:space="preserve">Obligor 7638</t>
  </si>
  <si>
    <t xml:space="preserve">MSF-41639</t>
  </si>
  <si>
    <t xml:space="preserve">Obligor 7639</t>
  </si>
  <si>
    <t xml:space="preserve">MSF-41640</t>
  </si>
  <si>
    <t xml:space="preserve">Obligor 7640</t>
  </si>
  <si>
    <t xml:space="preserve">MSF-41641</t>
  </si>
  <si>
    <t xml:space="preserve">Obligor 7641</t>
  </si>
  <si>
    <t xml:space="preserve">MSF-41642</t>
  </si>
  <si>
    <t xml:space="preserve">Obligor 7642</t>
  </si>
  <si>
    <t xml:space="preserve">MSF-41643</t>
  </si>
  <si>
    <t xml:space="preserve">Obligor 7643</t>
  </si>
  <si>
    <t xml:space="preserve">MSF-41644</t>
  </si>
  <si>
    <t xml:space="preserve">Obligor 7644</t>
  </si>
  <si>
    <t xml:space="preserve">MSF-41645</t>
  </si>
  <si>
    <t xml:space="preserve">Obligor 7645</t>
  </si>
  <si>
    <t xml:space="preserve">MSF-41646</t>
  </si>
  <si>
    <t xml:space="preserve">Obligor 7646</t>
  </si>
  <si>
    <t xml:space="preserve">MSF-41647</t>
  </si>
  <si>
    <t xml:space="preserve">Obligor 7647</t>
  </si>
  <si>
    <t xml:space="preserve">MSF-41648</t>
  </si>
  <si>
    <t xml:space="preserve">Obligor 7648</t>
  </si>
  <si>
    <t xml:space="preserve">MSF-41649</t>
  </si>
  <si>
    <t xml:space="preserve">Obligor 7649</t>
  </si>
  <si>
    <t xml:space="preserve">MSF-41650</t>
  </si>
  <si>
    <t xml:space="preserve">MSF-41651</t>
  </si>
  <si>
    <t xml:space="preserve">Obligor 7651</t>
  </si>
  <si>
    <t xml:space="preserve">MSF-41652</t>
  </si>
  <si>
    <t xml:space="preserve">Obligor 7652</t>
  </si>
  <si>
    <t xml:space="preserve">MSF-41653</t>
  </si>
  <si>
    <t xml:space="preserve">Obligor 7653</t>
  </si>
  <si>
    <t xml:space="preserve">MSF-41654</t>
  </si>
  <si>
    <t xml:space="preserve">Obligor 7654</t>
  </si>
  <si>
    <t xml:space="preserve">MSF-41655</t>
  </si>
  <si>
    <t xml:space="preserve">Obligor 7655</t>
  </si>
  <si>
    <t xml:space="preserve">MSF-41656</t>
  </si>
  <si>
    <t xml:space="preserve">Obligor 7656</t>
  </si>
  <si>
    <t xml:space="preserve">MSF-41657</t>
  </si>
  <si>
    <t xml:space="preserve">Obligor 7657</t>
  </si>
  <si>
    <t xml:space="preserve">MSF-41658</t>
  </si>
  <si>
    <t xml:space="preserve">Obligor 7658</t>
  </si>
  <si>
    <t xml:space="preserve">MSF-41659</t>
  </si>
  <si>
    <t xml:space="preserve">Obligor 7659</t>
  </si>
  <si>
    <t xml:space="preserve">MSF-41660</t>
  </si>
  <si>
    <t xml:space="preserve">Obligor 7660</t>
  </si>
  <si>
    <t xml:space="preserve">MSF-41661</t>
  </si>
  <si>
    <t xml:space="preserve">Obligor 7661</t>
  </si>
  <si>
    <t xml:space="preserve">MSF-41662</t>
  </si>
  <si>
    <t xml:space="preserve">Obligor 7662</t>
  </si>
  <si>
    <t xml:space="preserve">MSF-41663</t>
  </si>
  <si>
    <t xml:space="preserve">MSF-41664</t>
  </si>
  <si>
    <t xml:space="preserve">Obligor 7664</t>
  </si>
  <si>
    <t xml:space="preserve">MSF-41665</t>
  </si>
  <si>
    <t xml:space="preserve">Obligor 7665</t>
  </si>
  <si>
    <t xml:space="preserve">MSF-41666</t>
  </si>
  <si>
    <t xml:space="preserve">Obligor 7666</t>
  </si>
  <si>
    <t xml:space="preserve">MSF-41667</t>
  </si>
  <si>
    <t xml:space="preserve">Obligor 7667</t>
  </si>
  <si>
    <t xml:space="preserve">MSF-41668</t>
  </si>
  <si>
    <t xml:space="preserve">Obligor 7668</t>
  </si>
  <si>
    <t xml:space="preserve">MSF-41669</t>
  </si>
  <si>
    <t xml:space="preserve">Obligor 7669</t>
  </si>
  <si>
    <t xml:space="preserve">MSF-41670</t>
  </si>
  <si>
    <t xml:space="preserve">Obligor 7670</t>
  </si>
  <si>
    <t xml:space="preserve">MSF-41671</t>
  </si>
  <si>
    <t xml:space="preserve">Obligor 7671</t>
  </si>
  <si>
    <t xml:space="preserve">MSF-41672</t>
  </si>
  <si>
    <t xml:space="preserve">Obligor 7672</t>
  </si>
  <si>
    <t xml:space="preserve">MSF-41673</t>
  </si>
  <si>
    <t xml:space="preserve">Obligor 7673</t>
  </si>
  <si>
    <t xml:space="preserve">MSF-41674</t>
  </si>
  <si>
    <t xml:space="preserve">Obligor 7674</t>
  </si>
  <si>
    <t xml:space="preserve">MSF-41675</t>
  </si>
  <si>
    <t xml:space="preserve">Obligor 7675</t>
  </si>
  <si>
    <t xml:space="preserve">MSF-41676</t>
  </si>
  <si>
    <t xml:space="preserve">Group obligor 2013</t>
  </si>
  <si>
    <t xml:space="preserve">MSF-41677</t>
  </si>
  <si>
    <t xml:space="preserve">Obligor 7677</t>
  </si>
  <si>
    <t xml:space="preserve">MSF-41678</t>
  </si>
  <si>
    <t xml:space="preserve">Obligor 7678</t>
  </si>
  <si>
    <t xml:space="preserve">MSF-41679</t>
  </si>
  <si>
    <t xml:space="preserve">Obligor 7679</t>
  </si>
  <si>
    <t xml:space="preserve">MSF-41680</t>
  </si>
  <si>
    <t xml:space="preserve">Obligor 7680</t>
  </si>
  <si>
    <t xml:space="preserve">MSF-41681</t>
  </si>
  <si>
    <t xml:space="preserve">Obligor 7681</t>
  </si>
  <si>
    <t xml:space="preserve">MSF-41682</t>
  </si>
  <si>
    <t xml:space="preserve">Obligor 7682</t>
  </si>
  <si>
    <t xml:space="preserve">MSF-41683</t>
  </si>
  <si>
    <t xml:space="preserve">Obligor 7683</t>
  </si>
  <si>
    <t xml:space="preserve">MSF-41684</t>
  </si>
  <si>
    <t xml:space="preserve">Obligor 7684</t>
  </si>
  <si>
    <t xml:space="preserve">MSF-41685</t>
  </si>
  <si>
    <t xml:space="preserve">Obligor 7685</t>
  </si>
  <si>
    <t xml:space="preserve">MSF-41686</t>
  </si>
  <si>
    <t xml:space="preserve">Obligor 7686</t>
  </si>
  <si>
    <t xml:space="preserve">MSF-41687</t>
  </si>
  <si>
    <t xml:space="preserve">Obligor 7687</t>
  </si>
  <si>
    <t xml:space="preserve">MSF-41688</t>
  </si>
  <si>
    <t xml:space="preserve">Obligor 7688</t>
  </si>
  <si>
    <t xml:space="preserve">MSF-41689</t>
  </si>
  <si>
    <t xml:space="preserve">MSF-41690</t>
  </si>
  <si>
    <t xml:space="preserve">Obligor 7690</t>
  </si>
  <si>
    <t xml:space="preserve">MSF-41691</t>
  </si>
  <si>
    <t xml:space="preserve">Obligor 7691</t>
  </si>
  <si>
    <t xml:space="preserve">MSF-41692</t>
  </si>
  <si>
    <t xml:space="preserve">Obligor 7692</t>
  </si>
  <si>
    <t xml:space="preserve">MSF-41693</t>
  </si>
  <si>
    <t xml:space="preserve">Obligor 7693</t>
  </si>
  <si>
    <t xml:space="preserve">MSF-41694</t>
  </si>
  <si>
    <t xml:space="preserve">Obligor 7694</t>
  </si>
  <si>
    <t xml:space="preserve">MSF-41695</t>
  </si>
  <si>
    <t xml:space="preserve">Obligor 7695</t>
  </si>
  <si>
    <t xml:space="preserve">MSF-41696</t>
  </si>
  <si>
    <t xml:space="preserve">Obligor 7696</t>
  </si>
  <si>
    <t xml:space="preserve">MSF-41697</t>
  </si>
  <si>
    <t xml:space="preserve">Obligor 7697</t>
  </si>
  <si>
    <t xml:space="preserve">MSF-41698</t>
  </si>
  <si>
    <t xml:space="preserve">Obligor 7698</t>
  </si>
  <si>
    <t xml:space="preserve">MSF-41699</t>
  </si>
  <si>
    <t xml:space="preserve">Obligor 7699</t>
  </si>
  <si>
    <t xml:space="preserve">MSF-41700</t>
  </si>
  <si>
    <t xml:space="preserve">Obligor 7700</t>
  </si>
  <si>
    <t xml:space="preserve">MSF-41701</t>
  </si>
  <si>
    <t xml:space="preserve">Obligor 7701</t>
  </si>
  <si>
    <t xml:space="preserve">MSF-41702</t>
  </si>
  <si>
    <t xml:space="preserve">MSF-41703</t>
  </si>
  <si>
    <t xml:space="preserve">Obligor 7703</t>
  </si>
  <si>
    <t xml:space="preserve">MSF-41704</t>
  </si>
  <si>
    <t xml:space="preserve">Obligor 7704</t>
  </si>
  <si>
    <t xml:space="preserve">MSF-41705</t>
  </si>
  <si>
    <t xml:space="preserve">Obligor 7705</t>
  </si>
  <si>
    <t xml:space="preserve">MSF-41706</t>
  </si>
  <si>
    <t xml:space="preserve">Obligor 7706</t>
  </si>
  <si>
    <t xml:space="preserve">MSF-41707</t>
  </si>
  <si>
    <t xml:space="preserve">Obligor 7707</t>
  </si>
  <si>
    <t xml:space="preserve">MSF-41708</t>
  </si>
  <si>
    <t xml:space="preserve">Obligor 7708</t>
  </si>
  <si>
    <t xml:space="preserve">MSF-41709</t>
  </si>
  <si>
    <t xml:space="preserve">Obligor 7709</t>
  </si>
  <si>
    <t xml:space="preserve">MSF-41710</t>
  </si>
  <si>
    <t xml:space="preserve">Obligor 7710</t>
  </si>
  <si>
    <t xml:space="preserve">MSF-41711</t>
  </si>
  <si>
    <t xml:space="preserve">Obligor 7711</t>
  </si>
  <si>
    <t xml:space="preserve">MSF-41712</t>
  </si>
  <si>
    <t xml:space="preserve">Obligor 7712</t>
  </si>
  <si>
    <t xml:space="preserve">MSF-41713</t>
  </si>
  <si>
    <t xml:space="preserve">Obligor 7713</t>
  </si>
  <si>
    <t xml:space="preserve">MSF-41714</t>
  </si>
  <si>
    <t xml:space="preserve">Obligor 7714</t>
  </si>
  <si>
    <t xml:space="preserve">MSF-41715</t>
  </si>
  <si>
    <t xml:space="preserve">MSF-41716</t>
  </si>
  <si>
    <t xml:space="preserve">Obligor 7716</t>
  </si>
  <si>
    <t xml:space="preserve">MSF-41717</t>
  </si>
  <si>
    <t xml:space="preserve">Obligor 7717</t>
  </si>
  <si>
    <t xml:space="preserve">MSF-41718</t>
  </si>
  <si>
    <t xml:space="preserve">Obligor 7718</t>
  </si>
  <si>
    <t xml:space="preserve">MSF-41719</t>
  </si>
  <si>
    <t xml:space="preserve">Obligor 7719</t>
  </si>
  <si>
    <t xml:space="preserve">MSF-41720</t>
  </si>
  <si>
    <t xml:space="preserve">Obligor 7720</t>
  </si>
  <si>
    <t xml:space="preserve">MSF-41721</t>
  </si>
  <si>
    <t xml:space="preserve">Obligor 7721</t>
  </si>
  <si>
    <t xml:space="preserve">MSF-41722</t>
  </si>
  <si>
    <t xml:space="preserve">Obligor 7722</t>
  </si>
  <si>
    <t xml:space="preserve">MSF-41723</t>
  </si>
  <si>
    <t xml:space="preserve">Obligor 7723</t>
  </si>
  <si>
    <t xml:space="preserve">MSF-41724</t>
  </si>
  <si>
    <t xml:space="preserve">Obligor 7724</t>
  </si>
  <si>
    <t xml:space="preserve">MSF-41725</t>
  </si>
  <si>
    <t xml:space="preserve">Obligor 7725</t>
  </si>
  <si>
    <t xml:space="preserve">MSF-41726</t>
  </si>
  <si>
    <t xml:space="preserve">Obligor 7726</t>
  </si>
  <si>
    <t xml:space="preserve">MSF-41727</t>
  </si>
  <si>
    <t xml:space="preserve">Obligor 7727</t>
  </si>
  <si>
    <t xml:space="preserve">MSF-41728</t>
  </si>
  <si>
    <t xml:space="preserve">Group obligor 2014</t>
  </si>
  <si>
    <t xml:space="preserve">MSF-41729</t>
  </si>
  <si>
    <t xml:space="preserve">Obligor 7729</t>
  </si>
  <si>
    <t xml:space="preserve">MSF-41730</t>
  </si>
  <si>
    <t xml:space="preserve">Obligor 7730</t>
  </si>
  <si>
    <t xml:space="preserve">MSF-41731</t>
  </si>
  <si>
    <t xml:space="preserve">Obligor 7731</t>
  </si>
  <si>
    <t xml:space="preserve">MSF-41732</t>
  </si>
  <si>
    <t xml:space="preserve">Obligor 7732</t>
  </si>
  <si>
    <t xml:space="preserve">MSF-41733</t>
  </si>
  <si>
    <t xml:space="preserve">Obligor 7733</t>
  </si>
  <si>
    <t xml:space="preserve">MSF-41734</t>
  </si>
  <si>
    <t xml:space="preserve">Obligor 7734</t>
  </si>
  <si>
    <t xml:space="preserve">MSF-41735</t>
  </si>
  <si>
    <t xml:space="preserve">Obligor 7735</t>
  </si>
  <si>
    <t xml:space="preserve">MSF-41736</t>
  </si>
  <si>
    <t xml:space="preserve">Obligor 7736</t>
  </si>
  <si>
    <t xml:space="preserve">MSF-41737</t>
  </si>
  <si>
    <t xml:space="preserve">Obligor 7737</t>
  </si>
  <si>
    <t xml:space="preserve">MSF-41738</t>
  </si>
  <si>
    <t xml:space="preserve">Obligor 7738</t>
  </si>
  <si>
    <t xml:space="preserve">MSF-41739</t>
  </si>
  <si>
    <t xml:space="preserve">Obligor 7739</t>
  </si>
  <si>
    <t xml:space="preserve">MSF-41740</t>
  </si>
  <si>
    <t xml:space="preserve">Obligor 7740</t>
  </si>
  <si>
    <t xml:space="preserve">MSF-41741</t>
  </si>
  <si>
    <t xml:space="preserve">MSF-41742</t>
  </si>
  <si>
    <t xml:space="preserve">Obligor 7742</t>
  </si>
  <si>
    <t xml:space="preserve">MSF-41743</t>
  </si>
  <si>
    <t xml:space="preserve">Obligor 7743</t>
  </si>
  <si>
    <t xml:space="preserve">MSF-41744</t>
  </si>
  <si>
    <t xml:space="preserve">Obligor 7744</t>
  </si>
  <si>
    <t xml:space="preserve">MSF-41745</t>
  </si>
  <si>
    <t xml:space="preserve">Obligor 7745</t>
  </si>
  <si>
    <t xml:space="preserve">MSF-41746</t>
  </si>
  <si>
    <t xml:space="preserve">Obligor 7746</t>
  </si>
  <si>
    <t xml:space="preserve">MSF-41747</t>
  </si>
  <si>
    <t xml:space="preserve">Obligor 7747</t>
  </si>
  <si>
    <t xml:space="preserve">MSF-41748</t>
  </si>
  <si>
    <t xml:space="preserve">Obligor 7748</t>
  </si>
  <si>
    <t xml:space="preserve">MSF-41749</t>
  </si>
  <si>
    <t xml:space="preserve">Obligor 7749</t>
  </si>
  <si>
    <t xml:space="preserve">MSF-41750</t>
  </si>
  <si>
    <t xml:space="preserve">Obligor 7750</t>
  </si>
  <si>
    <t xml:space="preserve">MSF-41751</t>
  </si>
  <si>
    <t xml:space="preserve">Obligor 7751</t>
  </si>
  <si>
    <t xml:space="preserve">MSF-41752</t>
  </si>
  <si>
    <t xml:space="preserve">Obligor 7752</t>
  </si>
  <si>
    <t xml:space="preserve">MSF-41753</t>
  </si>
  <si>
    <t xml:space="preserve">Obligor 7753</t>
  </si>
  <si>
    <t xml:space="preserve">MSF-41754</t>
  </si>
  <si>
    <t xml:space="preserve">MSF-41755</t>
  </si>
  <si>
    <t xml:space="preserve">Obligor 7755</t>
  </si>
  <si>
    <t xml:space="preserve">MSF-41756</t>
  </si>
  <si>
    <t xml:space="preserve">Obligor 7756</t>
  </si>
  <si>
    <t xml:space="preserve">MSF-41757</t>
  </si>
  <si>
    <t xml:space="preserve">Obligor 7757</t>
  </si>
  <si>
    <t xml:space="preserve">MSF-41758</t>
  </si>
  <si>
    <t xml:space="preserve">Obligor 7758</t>
  </si>
  <si>
    <t xml:space="preserve">MSF-41759</t>
  </si>
  <si>
    <t xml:space="preserve">Obligor 7759</t>
  </si>
  <si>
    <t xml:space="preserve">MSF-41760</t>
  </si>
  <si>
    <t xml:space="preserve">Obligor 7760</t>
  </si>
  <si>
    <t xml:space="preserve">MSF-41761</t>
  </si>
  <si>
    <t xml:space="preserve">Obligor 7761</t>
  </si>
  <si>
    <t xml:space="preserve">MSF-41762</t>
  </si>
  <si>
    <t xml:space="preserve">Obligor 7762</t>
  </si>
  <si>
    <t xml:space="preserve">MSF-41763</t>
  </si>
  <si>
    <t xml:space="preserve">Obligor 7763</t>
  </si>
  <si>
    <t xml:space="preserve">MSF-41764</t>
  </si>
  <si>
    <t xml:space="preserve">Obligor 7764</t>
  </si>
  <si>
    <t xml:space="preserve">MSF-41765</t>
  </si>
  <si>
    <t xml:space="preserve">Obligor 7765</t>
  </si>
  <si>
    <t xml:space="preserve">MSF-41766</t>
  </si>
  <si>
    <t xml:space="preserve">Obligor 7766</t>
  </si>
  <si>
    <t xml:space="preserve">MSF-41767</t>
  </si>
  <si>
    <t xml:space="preserve">MSF-41768</t>
  </si>
  <si>
    <t xml:space="preserve">Obligor 7768</t>
  </si>
  <si>
    <t xml:space="preserve">MSF-41769</t>
  </si>
  <si>
    <t xml:space="preserve">Obligor 7769</t>
  </si>
  <si>
    <t xml:space="preserve">MSF-41770</t>
  </si>
  <si>
    <t xml:space="preserve">Obligor 7770</t>
  </si>
  <si>
    <t xml:space="preserve">MSF-41771</t>
  </si>
  <si>
    <t xml:space="preserve">Obligor 7771</t>
  </si>
  <si>
    <t xml:space="preserve">MSF-41772</t>
  </si>
  <si>
    <t xml:space="preserve">Obligor 7772</t>
  </si>
  <si>
    <t xml:space="preserve">MSF-41773</t>
  </si>
  <si>
    <t xml:space="preserve">Obligor 7773</t>
  </si>
  <si>
    <t xml:space="preserve">MSF-41774</t>
  </si>
  <si>
    <t xml:space="preserve">Obligor 7774</t>
  </si>
  <si>
    <t xml:space="preserve">MSF-41775</t>
  </si>
  <si>
    <t xml:space="preserve">Obligor 7775</t>
  </si>
  <si>
    <t xml:space="preserve">MSF-41776</t>
  </si>
  <si>
    <t xml:space="preserve">Obligor 7776</t>
  </si>
  <si>
    <t xml:space="preserve">MSF-41777</t>
  </si>
  <si>
    <t xml:space="preserve">Obligor 7777</t>
  </si>
  <si>
    <t xml:space="preserve">MSF-41778</t>
  </si>
  <si>
    <t xml:space="preserve">Obligor 7778</t>
  </si>
  <si>
    <t xml:space="preserve">MSF-41779</t>
  </si>
  <si>
    <t xml:space="preserve">Obligor 7779</t>
  </si>
  <si>
    <t xml:space="preserve">MSF-41780</t>
  </si>
  <si>
    <t xml:space="preserve">Group obligor 2015</t>
  </si>
  <si>
    <t xml:space="preserve">MSF-41781</t>
  </si>
  <si>
    <t xml:space="preserve">Obligor 7781</t>
  </si>
  <si>
    <t xml:space="preserve">MSF-41782</t>
  </si>
  <si>
    <t xml:space="preserve">Obligor 7782</t>
  </si>
  <si>
    <t xml:space="preserve">MSF-41783</t>
  </si>
  <si>
    <t xml:space="preserve">Obligor 7783</t>
  </si>
  <si>
    <t xml:space="preserve">MSF-41784</t>
  </si>
  <si>
    <t xml:space="preserve">Obligor 7784</t>
  </si>
  <si>
    <t xml:space="preserve">MSF-41785</t>
  </si>
  <si>
    <t xml:space="preserve">Obligor 7785</t>
  </si>
  <si>
    <t xml:space="preserve">MSF-41786</t>
  </si>
  <si>
    <t xml:space="preserve">Obligor 7786</t>
  </si>
  <si>
    <t xml:space="preserve">MSF-41787</t>
  </si>
  <si>
    <t xml:space="preserve">Obligor 7787</t>
  </si>
  <si>
    <t xml:space="preserve">MSF-41788</t>
  </si>
  <si>
    <t xml:space="preserve">Obligor 7788</t>
  </si>
  <si>
    <t xml:space="preserve">MSF-41789</t>
  </si>
  <si>
    <t xml:space="preserve">Obligor 7789</t>
  </si>
  <si>
    <t xml:space="preserve">MSF-41790</t>
  </si>
  <si>
    <t xml:space="preserve">Obligor 7790</t>
  </si>
  <si>
    <t xml:space="preserve">MSF-41791</t>
  </si>
  <si>
    <t xml:space="preserve">Obligor 7791</t>
  </si>
  <si>
    <t xml:space="preserve">MSF-41792</t>
  </si>
  <si>
    <t xml:space="preserve">Obligor 7792</t>
  </si>
  <si>
    <t xml:space="preserve">MSF-41793</t>
  </si>
  <si>
    <t xml:space="preserve">MSF-41794</t>
  </si>
  <si>
    <t xml:space="preserve">Obligor 7794</t>
  </si>
  <si>
    <t xml:space="preserve">MSF-41795</t>
  </si>
  <si>
    <t xml:space="preserve">Obligor 7795</t>
  </si>
  <si>
    <t xml:space="preserve">MSF-41796</t>
  </si>
  <si>
    <t xml:space="preserve">Obligor 7796</t>
  </si>
  <si>
    <t xml:space="preserve">MSF-41797</t>
  </si>
  <si>
    <t xml:space="preserve">Obligor 7797</t>
  </si>
  <si>
    <t xml:space="preserve">MSF-41798</t>
  </si>
  <si>
    <t xml:space="preserve">Obligor 7798</t>
  </si>
  <si>
    <t xml:space="preserve">MSF-41799</t>
  </si>
  <si>
    <t xml:space="preserve">Obligor 7799</t>
  </si>
  <si>
    <t xml:space="preserve">MSF-41800</t>
  </si>
  <si>
    <t xml:space="preserve">Obligor 7800</t>
  </si>
  <si>
    <t xml:space="preserve">MSF-41801</t>
  </si>
  <si>
    <t xml:space="preserve">Obligor 7801</t>
  </si>
  <si>
    <t xml:space="preserve">MSF-41802</t>
  </si>
  <si>
    <t xml:space="preserve">Obligor 7802</t>
  </si>
  <si>
    <t xml:space="preserve">MSF-41803</t>
  </si>
  <si>
    <t xml:space="preserve">Obligor 7803</t>
  </si>
  <si>
    <t xml:space="preserve">MSF-41804</t>
  </si>
  <si>
    <t xml:space="preserve">Obligor 7804</t>
  </si>
  <si>
    <t xml:space="preserve">MSF-41805</t>
  </si>
  <si>
    <t xml:space="preserve">Obligor 7805</t>
  </si>
  <si>
    <t xml:space="preserve">MSF-41806</t>
  </si>
  <si>
    <t xml:space="preserve">MSF-41807</t>
  </si>
  <si>
    <t xml:space="preserve">Obligor 7807</t>
  </si>
  <si>
    <t xml:space="preserve">MSF-41808</t>
  </si>
  <si>
    <t xml:space="preserve">Obligor 7808</t>
  </si>
  <si>
    <t xml:space="preserve">MSF-41809</t>
  </si>
  <si>
    <t xml:space="preserve">Obligor 7809</t>
  </si>
  <si>
    <t xml:space="preserve">MSF-41810</t>
  </si>
  <si>
    <t xml:space="preserve">Obligor 7810</t>
  </si>
  <si>
    <t xml:space="preserve">MSF-41811</t>
  </si>
  <si>
    <t xml:space="preserve">Obligor 7811</t>
  </si>
  <si>
    <t xml:space="preserve">MSF-41812</t>
  </si>
  <si>
    <t xml:space="preserve">Obligor 7812</t>
  </si>
  <si>
    <t xml:space="preserve">MSF-41813</t>
  </si>
  <si>
    <t xml:space="preserve">Obligor 7813</t>
  </si>
  <si>
    <t xml:space="preserve">MSF-41814</t>
  </si>
  <si>
    <t xml:space="preserve">Obligor 7814</t>
  </si>
  <si>
    <t xml:space="preserve">MSF-41815</t>
  </si>
  <si>
    <t xml:space="preserve">Obligor 7815</t>
  </si>
  <si>
    <t xml:space="preserve">MSF-41816</t>
  </si>
  <si>
    <t xml:space="preserve">Obligor 7816</t>
  </si>
  <si>
    <t xml:space="preserve">MSF-41817</t>
  </si>
  <si>
    <t xml:space="preserve">Obligor 7817</t>
  </si>
  <si>
    <t xml:space="preserve">MSF-41818</t>
  </si>
  <si>
    <t xml:space="preserve">Obligor 7818</t>
  </si>
  <si>
    <t xml:space="preserve">MSF-41819</t>
  </si>
  <si>
    <t xml:space="preserve">MSF-41820</t>
  </si>
  <si>
    <t xml:space="preserve">Obligor 7820</t>
  </si>
  <si>
    <t xml:space="preserve">MSF-41821</t>
  </si>
  <si>
    <t xml:space="preserve">Obligor 7821</t>
  </si>
  <si>
    <t xml:space="preserve">MSF-41822</t>
  </si>
  <si>
    <t xml:space="preserve">Obligor 7822</t>
  </si>
  <si>
    <t xml:space="preserve">MSF-41823</t>
  </si>
  <si>
    <t xml:space="preserve">Obligor 7823</t>
  </si>
  <si>
    <t xml:space="preserve">MSF-41824</t>
  </si>
  <si>
    <t xml:space="preserve">Obligor 7824</t>
  </si>
  <si>
    <t xml:space="preserve">MSF-41825</t>
  </si>
  <si>
    <t xml:space="preserve">Obligor 7825</t>
  </si>
  <si>
    <t xml:space="preserve">MSF-41826</t>
  </si>
  <si>
    <t xml:space="preserve">Obligor 7826</t>
  </si>
  <si>
    <t xml:space="preserve">MSF-41827</t>
  </si>
  <si>
    <t xml:space="preserve">Obligor 7827</t>
  </si>
  <si>
    <t xml:space="preserve">MSF-41828</t>
  </si>
  <si>
    <t xml:space="preserve">Obligor 7828</t>
  </si>
  <si>
    <t xml:space="preserve">MSF-41829</t>
  </si>
  <si>
    <t xml:space="preserve">Obligor 7829</t>
  </si>
  <si>
    <t xml:space="preserve">MSF-41830</t>
  </si>
  <si>
    <t xml:space="preserve">Obligor 7830</t>
  </si>
  <si>
    <t xml:space="preserve">MSF-41831</t>
  </si>
  <si>
    <t xml:space="preserve">Obligor 7831</t>
  </si>
  <si>
    <t xml:space="preserve">MSF-41832</t>
  </si>
  <si>
    <t xml:space="preserve">Group obligor 2016</t>
  </si>
  <si>
    <t xml:space="preserve">MSF-41833</t>
  </si>
  <si>
    <t xml:space="preserve">Obligor 7833</t>
  </si>
  <si>
    <t xml:space="preserve">MSF-41834</t>
  </si>
  <si>
    <t xml:space="preserve">Obligor 7834</t>
  </si>
  <si>
    <t xml:space="preserve">MSF-41835</t>
  </si>
  <si>
    <t xml:space="preserve">Obligor 7835</t>
  </si>
  <si>
    <t xml:space="preserve">MSF-41836</t>
  </si>
  <si>
    <t xml:space="preserve">Obligor 7836</t>
  </si>
  <si>
    <t xml:space="preserve">MSF-41837</t>
  </si>
  <si>
    <t xml:space="preserve">Obligor 7837</t>
  </si>
  <si>
    <t xml:space="preserve">MSF-41838</t>
  </si>
  <si>
    <t xml:space="preserve">Obligor 7838</t>
  </si>
  <si>
    <t xml:space="preserve">MSF-41839</t>
  </si>
  <si>
    <t xml:space="preserve">Obligor 7839</t>
  </si>
  <si>
    <t xml:space="preserve">MSF-41840</t>
  </si>
  <si>
    <t xml:space="preserve">Obligor 7840</t>
  </si>
  <si>
    <t xml:space="preserve">MSF-41841</t>
  </si>
  <si>
    <t xml:space="preserve">Obligor 7841</t>
  </si>
  <si>
    <t xml:space="preserve">MSF-41842</t>
  </si>
  <si>
    <t xml:space="preserve">Obligor 7842</t>
  </si>
  <si>
    <t xml:space="preserve">MSF-41843</t>
  </si>
  <si>
    <t xml:space="preserve">Obligor 7843</t>
  </si>
  <si>
    <t xml:space="preserve">MSF-41844</t>
  </si>
  <si>
    <t xml:space="preserve">Obligor 7844</t>
  </si>
  <si>
    <t xml:space="preserve">MSF-41845</t>
  </si>
  <si>
    <t xml:space="preserve">MSF-41846</t>
  </si>
  <si>
    <t xml:space="preserve">Obligor 7846</t>
  </si>
  <si>
    <t xml:space="preserve">MSF-41847</t>
  </si>
  <si>
    <t xml:space="preserve">Obligor 7847</t>
  </si>
  <si>
    <t xml:space="preserve">MSF-41848</t>
  </si>
  <si>
    <t xml:space="preserve">Obligor 7848</t>
  </si>
  <si>
    <t xml:space="preserve">MSF-41849</t>
  </si>
  <si>
    <t xml:space="preserve">Obligor 7849</t>
  </si>
  <si>
    <t xml:space="preserve">MSF-41850</t>
  </si>
  <si>
    <t xml:space="preserve">Obligor 7850</t>
  </si>
  <si>
    <t xml:space="preserve">MSF-41851</t>
  </si>
  <si>
    <t xml:space="preserve">Obligor 7851</t>
  </si>
  <si>
    <t xml:space="preserve">MSF-41852</t>
  </si>
  <si>
    <t xml:space="preserve">Obligor 7852</t>
  </si>
  <si>
    <t xml:space="preserve">MSF-41853</t>
  </si>
  <si>
    <t xml:space="preserve">Obligor 7853</t>
  </si>
  <si>
    <t xml:space="preserve">MSF-41854</t>
  </si>
  <si>
    <t xml:space="preserve">Obligor 7854</t>
  </si>
  <si>
    <t xml:space="preserve">MSF-41855</t>
  </si>
  <si>
    <t xml:space="preserve">Obligor 7855</t>
  </si>
  <si>
    <t xml:space="preserve">MSF-41856</t>
  </si>
  <si>
    <t xml:space="preserve">Obligor 7856</t>
  </si>
  <si>
    <t xml:space="preserve">MSF-41857</t>
  </si>
  <si>
    <t xml:space="preserve">Obligor 7857</t>
  </si>
  <si>
    <t xml:space="preserve">MSF-41858</t>
  </si>
  <si>
    <t xml:space="preserve">MSF-41859</t>
  </si>
  <si>
    <t xml:space="preserve">Obligor 7859</t>
  </si>
  <si>
    <t xml:space="preserve">MSF-41860</t>
  </si>
  <si>
    <t xml:space="preserve">Obligor 7860</t>
  </si>
  <si>
    <t xml:space="preserve">MSF-41861</t>
  </si>
  <si>
    <t xml:space="preserve">Obligor 7861</t>
  </si>
  <si>
    <t xml:space="preserve">MSF-41862</t>
  </si>
  <si>
    <t xml:space="preserve">Obligor 7862</t>
  </si>
  <si>
    <t xml:space="preserve">MSF-41863</t>
  </si>
  <si>
    <t xml:space="preserve">Obligor 7863</t>
  </si>
  <si>
    <t xml:space="preserve">MSF-41864</t>
  </si>
  <si>
    <t xml:space="preserve">Obligor 7864</t>
  </si>
  <si>
    <t xml:space="preserve">MSF-41865</t>
  </si>
  <si>
    <t xml:space="preserve">Obligor 7865</t>
  </si>
  <si>
    <t xml:space="preserve">MSF-41866</t>
  </si>
  <si>
    <t xml:space="preserve">Obligor 7866</t>
  </si>
  <si>
    <t xml:space="preserve">MSF-41867</t>
  </si>
  <si>
    <t xml:space="preserve">Obligor 7867</t>
  </si>
  <si>
    <t xml:space="preserve">MSF-41868</t>
  </si>
  <si>
    <t xml:space="preserve">Obligor 7868</t>
  </si>
  <si>
    <t xml:space="preserve">MSF-41869</t>
  </si>
  <si>
    <t xml:space="preserve">Obligor 7869</t>
  </si>
  <si>
    <t xml:space="preserve">MSF-41870</t>
  </si>
  <si>
    <t xml:space="preserve">Obligor 7870</t>
  </si>
  <si>
    <t xml:space="preserve">MSF-41871</t>
  </si>
  <si>
    <t xml:space="preserve">MSF-41872</t>
  </si>
  <si>
    <t xml:space="preserve">Obligor 7872</t>
  </si>
  <si>
    <t xml:space="preserve">MSF-41873</t>
  </si>
  <si>
    <t xml:space="preserve">Obligor 7873</t>
  </si>
  <si>
    <t xml:space="preserve">MSF-41874</t>
  </si>
  <si>
    <t xml:space="preserve">Obligor 7874</t>
  </si>
  <si>
    <t xml:space="preserve">MSF-41875</t>
  </si>
  <si>
    <t xml:space="preserve">Obligor 7875</t>
  </si>
  <si>
    <t xml:space="preserve">MSF-41876</t>
  </si>
  <si>
    <t xml:space="preserve">Obligor 7876</t>
  </si>
  <si>
    <t xml:space="preserve">MSF-41877</t>
  </si>
  <si>
    <t xml:space="preserve">Obligor 7877</t>
  </si>
  <si>
    <t xml:space="preserve">MSF-41878</t>
  </si>
  <si>
    <t xml:space="preserve">Obligor 7878</t>
  </si>
  <si>
    <t xml:space="preserve">MSF-41879</t>
  </si>
  <si>
    <t xml:space="preserve">Obligor 7879</t>
  </si>
  <si>
    <t xml:space="preserve">MSF-41880</t>
  </si>
  <si>
    <t xml:space="preserve">Obligor 7880</t>
  </si>
  <si>
    <t xml:space="preserve">MSF-41881</t>
  </si>
  <si>
    <t xml:space="preserve">Obligor 7881</t>
  </si>
  <si>
    <t xml:space="preserve">MSF-41882</t>
  </si>
  <si>
    <t xml:space="preserve">Obligor 7882</t>
  </si>
  <si>
    <t xml:space="preserve">MSF-41883</t>
  </si>
  <si>
    <t xml:space="preserve">Obligor 7883</t>
  </si>
  <si>
    <t xml:space="preserve">MSF-41884</t>
  </si>
  <si>
    <t xml:space="preserve">Group obligor 2017</t>
  </si>
  <si>
    <t xml:space="preserve">MSF-41885</t>
  </si>
  <si>
    <t xml:space="preserve">Obligor 7885</t>
  </si>
  <si>
    <t xml:space="preserve">MSF-41886</t>
  </si>
  <si>
    <t xml:space="preserve">Obligor 7886</t>
  </si>
  <si>
    <t xml:space="preserve">MSF-41887</t>
  </si>
  <si>
    <t xml:space="preserve">Obligor 7887</t>
  </si>
  <si>
    <t xml:space="preserve">MSF-41888</t>
  </si>
  <si>
    <t xml:space="preserve">Obligor 7888</t>
  </si>
  <si>
    <t xml:space="preserve">MSF-41889</t>
  </si>
  <si>
    <t xml:space="preserve">Obligor 7889</t>
  </si>
  <si>
    <t xml:space="preserve">MSF-41890</t>
  </si>
  <si>
    <t xml:space="preserve">Obligor 7890</t>
  </si>
  <si>
    <t xml:space="preserve">MSF-41891</t>
  </si>
  <si>
    <t xml:space="preserve">Obligor 7891</t>
  </si>
  <si>
    <t xml:space="preserve">MSF-41892</t>
  </si>
  <si>
    <t xml:space="preserve">Obligor 7892</t>
  </si>
  <si>
    <t xml:space="preserve">MSF-41893</t>
  </si>
  <si>
    <t xml:space="preserve">Obligor 7893</t>
  </si>
  <si>
    <t xml:space="preserve">MSF-41894</t>
  </si>
  <si>
    <t xml:space="preserve">Obligor 7894</t>
  </si>
  <si>
    <t xml:space="preserve">MSF-41895</t>
  </si>
  <si>
    <t xml:space="preserve">Obligor 7895</t>
  </si>
  <si>
    <t xml:space="preserve">MSF-41896</t>
  </si>
  <si>
    <t xml:space="preserve">Obligor 7896</t>
  </si>
  <si>
    <t xml:space="preserve">MSF-41897</t>
  </si>
  <si>
    <t xml:space="preserve">MSF-41898</t>
  </si>
  <si>
    <t xml:space="preserve">Obligor 7898</t>
  </si>
  <si>
    <t xml:space="preserve">MSF-41899</t>
  </si>
  <si>
    <t xml:space="preserve">Obligor 7899</t>
  </si>
  <si>
    <t xml:space="preserve">MSF-41900</t>
  </si>
  <si>
    <t xml:space="preserve">Obligor 7900</t>
  </si>
  <si>
    <t xml:space="preserve">MSF-41901</t>
  </si>
  <si>
    <t xml:space="preserve">Obligor 7901</t>
  </si>
  <si>
    <t xml:space="preserve">MSF-41902</t>
  </si>
  <si>
    <t xml:space="preserve">Obligor 7902</t>
  </si>
  <si>
    <t xml:space="preserve">MSF-41903</t>
  </si>
  <si>
    <t xml:space="preserve">Obligor 7903</t>
  </si>
  <si>
    <t xml:space="preserve">MSF-41904</t>
  </si>
  <si>
    <t xml:space="preserve">Obligor 7904</t>
  </si>
  <si>
    <t xml:space="preserve">MSF-41905</t>
  </si>
  <si>
    <t xml:space="preserve">Obligor 7905</t>
  </si>
  <si>
    <t xml:space="preserve">MSF-41906</t>
  </si>
  <si>
    <t xml:space="preserve">Obligor 7906</t>
  </si>
  <si>
    <t xml:space="preserve">MSF-41907</t>
  </si>
  <si>
    <t xml:space="preserve">Obligor 7907</t>
  </si>
  <si>
    <t xml:space="preserve">MSF-41908</t>
  </si>
  <si>
    <t xml:space="preserve">Obligor 7908</t>
  </si>
  <si>
    <t xml:space="preserve">MSF-41909</t>
  </si>
  <si>
    <t xml:space="preserve">Obligor 7909</t>
  </si>
  <si>
    <t xml:space="preserve">MSF-41910</t>
  </si>
  <si>
    <t xml:space="preserve">MSF-41911</t>
  </si>
  <si>
    <t xml:space="preserve">Obligor 7911</t>
  </si>
  <si>
    <t xml:space="preserve">MSF-41912</t>
  </si>
  <si>
    <t xml:space="preserve">Obligor 7912</t>
  </si>
  <si>
    <t xml:space="preserve">MSF-41913</t>
  </si>
  <si>
    <t xml:space="preserve">Obligor 7913</t>
  </si>
  <si>
    <t xml:space="preserve">MSF-41914</t>
  </si>
  <si>
    <t xml:space="preserve">Obligor 7914</t>
  </si>
  <si>
    <t xml:space="preserve">MSF-41915</t>
  </si>
  <si>
    <t xml:space="preserve">Obligor 7915</t>
  </si>
  <si>
    <t xml:space="preserve">MSF-41916</t>
  </si>
  <si>
    <t xml:space="preserve">Obligor 7916</t>
  </si>
  <si>
    <t xml:space="preserve">MSF-41917</t>
  </si>
  <si>
    <t xml:space="preserve">Obligor 7917</t>
  </si>
  <si>
    <t xml:space="preserve">MSF-41918</t>
  </si>
  <si>
    <t xml:space="preserve">Obligor 7918</t>
  </si>
  <si>
    <t xml:space="preserve">MSF-41919</t>
  </si>
  <si>
    <t xml:space="preserve">Obligor 7919</t>
  </si>
  <si>
    <t xml:space="preserve">MSF-41920</t>
  </si>
  <si>
    <t xml:space="preserve">Obligor 7920</t>
  </si>
  <si>
    <t xml:space="preserve">MSF-41921</t>
  </si>
  <si>
    <t xml:space="preserve">Obligor 7921</t>
  </si>
  <si>
    <t xml:space="preserve">MSF-41922</t>
  </si>
  <si>
    <t xml:space="preserve">Obligor 7922</t>
  </si>
  <si>
    <t xml:space="preserve">MSF-41923</t>
  </si>
  <si>
    <t xml:space="preserve">MSF-41924</t>
  </si>
  <si>
    <t xml:space="preserve">Obligor 7924</t>
  </si>
  <si>
    <t xml:space="preserve">MSF-41925</t>
  </si>
  <si>
    <t xml:space="preserve">Obligor 7925</t>
  </si>
  <si>
    <t xml:space="preserve">MSF-41926</t>
  </si>
  <si>
    <t xml:space="preserve">Obligor 7926</t>
  </si>
  <si>
    <t xml:space="preserve">MSF-41927</t>
  </si>
  <si>
    <t xml:space="preserve">Obligor 7927</t>
  </si>
  <si>
    <t xml:space="preserve">MSF-41928</t>
  </si>
  <si>
    <t xml:space="preserve">Obligor 7928</t>
  </si>
  <si>
    <t xml:space="preserve">MSF-41929</t>
  </si>
  <si>
    <t xml:space="preserve">Obligor 7929</t>
  </si>
  <si>
    <t xml:space="preserve">MSF-41930</t>
  </si>
  <si>
    <t xml:space="preserve">Obligor 7930</t>
  </si>
  <si>
    <t xml:space="preserve">MSF-41931</t>
  </si>
  <si>
    <t xml:space="preserve">Obligor 7931</t>
  </si>
  <si>
    <t xml:space="preserve">MSF-41932</t>
  </si>
  <si>
    <t xml:space="preserve">Obligor 7932</t>
  </si>
  <si>
    <t xml:space="preserve">MSF-41933</t>
  </si>
  <si>
    <t xml:space="preserve">Obligor 7933</t>
  </si>
  <si>
    <t xml:space="preserve">MSF-41934</t>
  </si>
  <si>
    <t xml:space="preserve">Obligor 7934</t>
  </si>
  <si>
    <t xml:space="preserve">MSF-41935</t>
  </si>
  <si>
    <t xml:space="preserve">Obligor 7935</t>
  </si>
  <si>
    <t xml:space="preserve">MSF-41936</t>
  </si>
  <si>
    <t xml:space="preserve">Group obligor 2018</t>
  </si>
  <si>
    <t xml:space="preserve">MSF-41937</t>
  </si>
  <si>
    <t xml:space="preserve">Obligor 7937</t>
  </si>
  <si>
    <t xml:space="preserve">MSF-41938</t>
  </si>
  <si>
    <t xml:space="preserve">Obligor 7938</t>
  </si>
  <si>
    <t xml:space="preserve">MSF-41939</t>
  </si>
  <si>
    <t xml:space="preserve">Obligor 7939</t>
  </si>
  <si>
    <t xml:space="preserve">MSF-41940</t>
  </si>
  <si>
    <t xml:space="preserve">Obligor 7940</t>
  </si>
  <si>
    <t xml:space="preserve">MSF-41941</t>
  </si>
  <si>
    <t xml:space="preserve">Obligor 7941</t>
  </si>
  <si>
    <t xml:space="preserve">MSF-41942</t>
  </si>
  <si>
    <t xml:space="preserve">Obligor 7942</t>
  </si>
  <si>
    <t xml:space="preserve">MSF-41943</t>
  </si>
  <si>
    <t xml:space="preserve">Obligor 7943</t>
  </si>
  <si>
    <t xml:space="preserve">MSF-41944</t>
  </si>
  <si>
    <t xml:space="preserve">Obligor 7944</t>
  </si>
  <si>
    <t xml:space="preserve">MSF-41945</t>
  </si>
  <si>
    <t xml:space="preserve">Obligor 7945</t>
  </si>
  <si>
    <t xml:space="preserve">MSF-41946</t>
  </si>
  <si>
    <t xml:space="preserve">Obligor 7946</t>
  </si>
  <si>
    <t xml:space="preserve">MSF-41947</t>
  </si>
  <si>
    <t xml:space="preserve">Obligor 7947</t>
  </si>
  <si>
    <t xml:space="preserve">MSF-41948</t>
  </si>
  <si>
    <t xml:space="preserve">Obligor 7948</t>
  </si>
  <si>
    <t xml:space="preserve">MSF-41949</t>
  </si>
  <si>
    <t xml:space="preserve">MSF-41950</t>
  </si>
  <si>
    <t xml:space="preserve">Obligor 7950</t>
  </si>
  <si>
    <t xml:space="preserve">MSF-41951</t>
  </si>
  <si>
    <t xml:space="preserve">Obligor 7951</t>
  </si>
  <si>
    <t xml:space="preserve">MSF-41952</t>
  </si>
  <si>
    <t xml:space="preserve">Obligor 7952</t>
  </si>
  <si>
    <t xml:space="preserve">MSF-41953</t>
  </si>
  <si>
    <t xml:space="preserve">Obligor 7953</t>
  </si>
  <si>
    <t xml:space="preserve">MSF-41954</t>
  </si>
  <si>
    <t xml:space="preserve">Obligor 7954</t>
  </si>
  <si>
    <t xml:space="preserve">MSF-41955</t>
  </si>
  <si>
    <t xml:space="preserve">Obligor 7955</t>
  </si>
  <si>
    <t xml:space="preserve">MSF-41956</t>
  </si>
  <si>
    <t xml:space="preserve">Obligor 7956</t>
  </si>
  <si>
    <t xml:space="preserve">MSF-41957</t>
  </si>
  <si>
    <t xml:space="preserve">Obligor 7957</t>
  </si>
  <si>
    <t xml:space="preserve">MSF-41958</t>
  </si>
  <si>
    <t xml:space="preserve">Obligor 7958</t>
  </si>
  <si>
    <t xml:space="preserve">MSF-41959</t>
  </si>
  <si>
    <t xml:space="preserve">Obligor 7959</t>
  </si>
  <si>
    <t xml:space="preserve">MSF-41960</t>
  </si>
  <si>
    <t xml:space="preserve">Obligor 7960</t>
  </si>
  <si>
    <t xml:space="preserve">MSF-41961</t>
  </si>
  <si>
    <t xml:space="preserve">Obligor 7961</t>
  </si>
  <si>
    <t xml:space="preserve">MSF-41962</t>
  </si>
  <si>
    <t xml:space="preserve">MSF-41963</t>
  </si>
  <si>
    <t xml:space="preserve">Obligor 7963</t>
  </si>
  <si>
    <t xml:space="preserve">MSF-41964</t>
  </si>
  <si>
    <t xml:space="preserve">Obligor 7964</t>
  </si>
  <si>
    <t xml:space="preserve">MSF-41965</t>
  </si>
  <si>
    <t xml:space="preserve">Obligor 7965</t>
  </si>
  <si>
    <t xml:space="preserve">MSF-41966</t>
  </si>
  <si>
    <t xml:space="preserve">Obligor 7966</t>
  </si>
  <si>
    <t xml:space="preserve">MSF-41967</t>
  </si>
  <si>
    <t xml:space="preserve">Obligor 7967</t>
  </si>
  <si>
    <t xml:space="preserve">MSF-41968</t>
  </si>
  <si>
    <t xml:space="preserve">Obligor 7968</t>
  </si>
  <si>
    <t xml:space="preserve">MSF-41969</t>
  </si>
  <si>
    <t xml:space="preserve">Obligor 7969</t>
  </si>
  <si>
    <t xml:space="preserve">MSF-41970</t>
  </si>
  <si>
    <t xml:space="preserve">Obligor 7970</t>
  </si>
  <si>
    <t xml:space="preserve">MSF-41971</t>
  </si>
  <si>
    <t xml:space="preserve">Obligor 7971</t>
  </si>
  <si>
    <t xml:space="preserve">MSF-41972</t>
  </si>
  <si>
    <t xml:space="preserve">Obligor 7972</t>
  </si>
  <si>
    <t xml:space="preserve">MSF-41973</t>
  </si>
  <si>
    <t xml:space="preserve">Obligor 7973</t>
  </si>
  <si>
    <t xml:space="preserve">MSF-41974</t>
  </si>
  <si>
    <t xml:space="preserve">Obligor 7974</t>
  </si>
  <si>
    <t xml:space="preserve">MSF-41975</t>
  </si>
  <si>
    <t xml:space="preserve">MSF-41976</t>
  </si>
  <si>
    <t xml:space="preserve">Obligor 7976</t>
  </si>
  <si>
    <t xml:space="preserve">MSF-41977</t>
  </si>
  <si>
    <t xml:space="preserve">Obligor 7977</t>
  </si>
  <si>
    <t xml:space="preserve">MSF-41978</t>
  </si>
  <si>
    <t xml:space="preserve">Obligor 7978</t>
  </si>
  <si>
    <t xml:space="preserve">MSF-41979</t>
  </si>
  <si>
    <t xml:space="preserve">Obligor 7979</t>
  </si>
  <si>
    <t xml:space="preserve">MSF-41980</t>
  </si>
  <si>
    <t xml:space="preserve">Obligor 7980</t>
  </si>
  <si>
    <t xml:space="preserve">MSF-41981</t>
  </si>
  <si>
    <t xml:space="preserve">Obligor 7981</t>
  </si>
  <si>
    <t xml:space="preserve">MSF-41982</t>
  </si>
  <si>
    <t xml:space="preserve">Obligor 7982</t>
  </si>
  <si>
    <t xml:space="preserve">MSF-41983</t>
  </si>
  <si>
    <t xml:space="preserve">Obligor 7983</t>
  </si>
  <si>
    <t xml:space="preserve">MSF-41984</t>
  </si>
  <si>
    <t xml:space="preserve">Obligor 7984</t>
  </si>
  <si>
    <t xml:space="preserve">MSF-41985</t>
  </si>
  <si>
    <t xml:space="preserve">Obligor 7985</t>
  </si>
  <si>
    <t xml:space="preserve">MSF-41986</t>
  </si>
  <si>
    <t xml:space="preserve">Obligor 7986</t>
  </si>
  <si>
    <t xml:space="preserve">MSF-41987</t>
  </si>
  <si>
    <t xml:space="preserve">Obligor 7987</t>
  </si>
  <si>
    <t xml:space="preserve">MSF-41988</t>
  </si>
  <si>
    <t xml:space="preserve">Group obligor 2019</t>
  </si>
  <si>
    <t xml:space="preserve">MSF-41989</t>
  </si>
  <si>
    <t xml:space="preserve">Obligor 7989</t>
  </si>
  <si>
    <t xml:space="preserve">MSF-41990</t>
  </si>
  <si>
    <t xml:space="preserve">Obligor 7990</t>
  </si>
  <si>
    <t xml:space="preserve">MSF-41991</t>
  </si>
  <si>
    <t xml:space="preserve">Obligor 7991</t>
  </si>
  <si>
    <t xml:space="preserve">MSF-41992</t>
  </si>
  <si>
    <t xml:space="preserve">Obligor 7992</t>
  </si>
  <si>
    <t xml:space="preserve">MSF-41993</t>
  </si>
  <si>
    <t xml:space="preserve">Obligor 7993</t>
  </si>
  <si>
    <t xml:space="preserve">MSF-41994</t>
  </si>
  <si>
    <t xml:space="preserve">Obligor 7994</t>
  </si>
  <si>
    <t xml:space="preserve">MSF-41995</t>
  </si>
  <si>
    <t xml:space="preserve">Obligor 7995</t>
  </si>
  <si>
    <t xml:space="preserve">MSF-41996</t>
  </si>
  <si>
    <t xml:space="preserve">Obligor 7996</t>
  </si>
  <si>
    <t xml:space="preserve">MSF-41997</t>
  </si>
  <si>
    <t xml:space="preserve">Obligor 7997</t>
  </si>
  <si>
    <t xml:space="preserve">MSF-41998</t>
  </si>
  <si>
    <t xml:space="preserve">Obligor 7998</t>
  </si>
  <si>
    <t xml:space="preserve">MSF-41999</t>
  </si>
  <si>
    <t xml:space="preserve">Obligor 7999</t>
  </si>
  <si>
    <t xml:space="preserve">MSF-42000</t>
  </si>
  <si>
    <t xml:space="preserve">Obligor 8000</t>
  </si>
  <si>
    <t xml:space="preserve">MSF-42001</t>
  </si>
  <si>
    <t xml:space="preserve">MSF-42002</t>
  </si>
  <si>
    <t xml:space="preserve">Obligor 8002</t>
  </si>
  <si>
    <t xml:space="preserve">MSF-42003</t>
  </si>
  <si>
    <t xml:space="preserve">Obligor 8003</t>
  </si>
  <si>
    <t xml:space="preserve">MSF-42004</t>
  </si>
  <si>
    <t xml:space="preserve">Obligor 8004</t>
  </si>
  <si>
    <t xml:space="preserve">MSF-42005</t>
  </si>
  <si>
    <t xml:space="preserve">Obligor 8005</t>
  </si>
  <si>
    <t xml:space="preserve">MSF-42006</t>
  </si>
  <si>
    <t xml:space="preserve">Obligor 8006</t>
  </si>
  <si>
    <t xml:space="preserve">MSF-42007</t>
  </si>
  <si>
    <t xml:space="preserve">Obligor 8007</t>
  </si>
  <si>
    <t xml:space="preserve">MSF-42008</t>
  </si>
  <si>
    <t xml:space="preserve">Obligor 8008</t>
  </si>
  <si>
    <t xml:space="preserve">MSF-42009</t>
  </si>
  <si>
    <t xml:space="preserve">Obligor 8009</t>
  </si>
  <si>
    <t xml:space="preserve">MSF-42010</t>
  </si>
  <si>
    <t xml:space="preserve">Obligor 8010</t>
  </si>
  <si>
    <t xml:space="preserve">MSF-42011</t>
  </si>
  <si>
    <t xml:space="preserve">Obligor 8011</t>
  </si>
  <si>
    <t xml:space="preserve">MSF-42012</t>
  </si>
  <si>
    <t xml:space="preserve">Obligor 8012</t>
  </si>
  <si>
    <t xml:space="preserve">MSF-42013</t>
  </si>
  <si>
    <t xml:space="preserve">Obligor 8013</t>
  </si>
  <si>
    <t xml:space="preserve">MSF-42014</t>
  </si>
  <si>
    <t xml:space="preserve">MSF-42015</t>
  </si>
  <si>
    <t xml:space="preserve">Obligor 8015</t>
  </si>
  <si>
    <t xml:space="preserve">MSF-42016</t>
  </si>
  <si>
    <t xml:space="preserve">Obligor 8016</t>
  </si>
  <si>
    <t xml:space="preserve">MSF-42017</t>
  </si>
  <si>
    <t xml:space="preserve">Obligor 8017</t>
  </si>
  <si>
    <t xml:space="preserve">MSF-42018</t>
  </si>
  <si>
    <t xml:space="preserve">Obligor 8018</t>
  </si>
  <si>
    <t xml:space="preserve">MSF-42019</t>
  </si>
  <si>
    <t xml:space="preserve">Obligor 8019</t>
  </si>
  <si>
    <t xml:space="preserve">MSF-42020</t>
  </si>
  <si>
    <t xml:space="preserve">Obligor 8020</t>
  </si>
  <si>
    <t xml:space="preserve">MSF-42021</t>
  </si>
  <si>
    <t xml:space="preserve">Obligor 8021</t>
  </si>
  <si>
    <t xml:space="preserve">MSF-42022</t>
  </si>
  <si>
    <t xml:space="preserve">Obligor 8022</t>
  </si>
  <si>
    <t xml:space="preserve">MSF-42023</t>
  </si>
  <si>
    <t xml:space="preserve">Obligor 8023</t>
  </si>
  <si>
    <t xml:space="preserve">MSF-42024</t>
  </si>
  <si>
    <t xml:space="preserve">Obligor 8024</t>
  </si>
  <si>
    <t xml:space="preserve">MSF-42025</t>
  </si>
  <si>
    <t xml:space="preserve">Obligor 8025</t>
  </si>
  <si>
    <t xml:space="preserve">MSF-42026</t>
  </si>
  <si>
    <t xml:space="preserve">Obligor 8026</t>
  </si>
  <si>
    <t xml:space="preserve">MSF-42027</t>
  </si>
  <si>
    <t xml:space="preserve">MSF-42028</t>
  </si>
  <si>
    <t xml:space="preserve">Obligor 8028</t>
  </si>
  <si>
    <t xml:space="preserve">MSF-42029</t>
  </si>
  <si>
    <t xml:space="preserve">Obligor 8029</t>
  </si>
  <si>
    <t xml:space="preserve">MSF-42030</t>
  </si>
  <si>
    <t xml:space="preserve">Obligor 8030</t>
  </si>
  <si>
    <t xml:space="preserve">MSF-42031</t>
  </si>
  <si>
    <t xml:space="preserve">Obligor 8031</t>
  </si>
  <si>
    <t xml:space="preserve">MSF-42032</t>
  </si>
  <si>
    <t xml:space="preserve">Obligor 8032</t>
  </si>
  <si>
    <t xml:space="preserve">MSF-42033</t>
  </si>
  <si>
    <t xml:space="preserve">Obligor 8033</t>
  </si>
  <si>
    <t xml:space="preserve">MSF-42034</t>
  </si>
  <si>
    <t xml:space="preserve">Obligor 8034</t>
  </si>
  <si>
    <t xml:space="preserve">MSF-42035</t>
  </si>
  <si>
    <t xml:space="preserve">Obligor 8035</t>
  </si>
  <si>
    <t xml:space="preserve">MSF-42036</t>
  </si>
  <si>
    <t xml:space="preserve">Obligor 8036</t>
  </si>
  <si>
    <t xml:space="preserve">MSF-42037</t>
  </si>
  <si>
    <t xml:space="preserve">Obligor 8037</t>
  </si>
  <si>
    <t xml:space="preserve">MSF-42038</t>
  </si>
  <si>
    <t xml:space="preserve">Obligor 8038</t>
  </si>
  <si>
    <t xml:space="preserve">MSF-42039</t>
  </si>
  <si>
    <t xml:space="preserve">Obligor 8039</t>
  </si>
  <si>
    <t xml:space="preserve">MSF-42040</t>
  </si>
  <si>
    <t xml:space="preserve">Group obligor 2020</t>
  </si>
  <si>
    <t xml:space="preserve">MSF-42041</t>
  </si>
  <si>
    <t xml:space="preserve">Obligor 8041</t>
  </si>
  <si>
    <t xml:space="preserve">MSF-42042</t>
  </si>
  <si>
    <t xml:space="preserve">Obligor 8042</t>
  </si>
  <si>
    <t xml:space="preserve">MSF-42043</t>
  </si>
  <si>
    <t xml:space="preserve">Obligor 8043</t>
  </si>
  <si>
    <t xml:space="preserve">MSF-42044</t>
  </si>
  <si>
    <t xml:space="preserve">Obligor 8044</t>
  </si>
  <si>
    <t xml:space="preserve">MSF-42045</t>
  </si>
  <si>
    <t xml:space="preserve">Obligor 8045</t>
  </si>
  <si>
    <t xml:space="preserve">MSF-42046</t>
  </si>
  <si>
    <t xml:space="preserve">Obligor 8046</t>
  </si>
  <si>
    <t xml:space="preserve">MSF-42047</t>
  </si>
  <si>
    <t xml:space="preserve">Obligor 8047</t>
  </si>
  <si>
    <t xml:space="preserve">MSF-42048</t>
  </si>
  <si>
    <t xml:space="preserve">Obligor 8048</t>
  </si>
  <si>
    <t xml:space="preserve">MSF-42049</t>
  </si>
  <si>
    <t xml:space="preserve">Obligor 8049</t>
  </si>
  <si>
    <t xml:space="preserve">MSF-42050</t>
  </si>
  <si>
    <t xml:space="preserve">Obligor 8050</t>
  </si>
  <si>
    <t xml:space="preserve">MSF-42051</t>
  </si>
  <si>
    <t xml:space="preserve">Obligor 8051</t>
  </si>
  <si>
    <t xml:space="preserve">MSF-42052</t>
  </si>
  <si>
    <t xml:space="preserve">Obligor 8052</t>
  </si>
  <si>
    <t xml:space="preserve">MSF-42053</t>
  </si>
  <si>
    <t xml:space="preserve">MSF-42054</t>
  </si>
  <si>
    <t xml:space="preserve">Obligor 8054</t>
  </si>
  <si>
    <t xml:space="preserve">MSF-42055</t>
  </si>
  <si>
    <t xml:space="preserve">Obligor 8055</t>
  </si>
  <si>
    <t xml:space="preserve">MSF-42056</t>
  </si>
  <si>
    <t xml:space="preserve">Obligor 8056</t>
  </si>
  <si>
    <t xml:space="preserve">MSF-42057</t>
  </si>
  <si>
    <t xml:space="preserve">Obligor 8057</t>
  </si>
  <si>
    <t xml:space="preserve">MSF-42058</t>
  </si>
  <si>
    <t xml:space="preserve">Obligor 8058</t>
  </si>
  <si>
    <t xml:space="preserve">MSF-42059</t>
  </si>
  <si>
    <t xml:space="preserve">Obligor 8059</t>
  </si>
  <si>
    <t xml:space="preserve">MSF-42060</t>
  </si>
  <si>
    <t xml:space="preserve">Obligor 8060</t>
  </si>
  <si>
    <t xml:space="preserve">MSF-42061</t>
  </si>
  <si>
    <t xml:space="preserve">Obligor 8061</t>
  </si>
  <si>
    <t xml:space="preserve">MSF-42062</t>
  </si>
  <si>
    <t xml:space="preserve">Obligor 8062</t>
  </si>
  <si>
    <t xml:space="preserve">MSF-42063</t>
  </si>
  <si>
    <t xml:space="preserve">Obligor 8063</t>
  </si>
  <si>
    <t xml:space="preserve">MSF-42064</t>
  </si>
  <si>
    <t xml:space="preserve">Obligor 8064</t>
  </si>
  <si>
    <t xml:space="preserve">MSF-42065</t>
  </si>
  <si>
    <t xml:space="preserve">Obligor 8065</t>
  </si>
  <si>
    <t xml:space="preserve">MSF-42066</t>
  </si>
  <si>
    <t xml:space="preserve">MSF-42067</t>
  </si>
  <si>
    <t xml:space="preserve">Obligor 8067</t>
  </si>
  <si>
    <t xml:space="preserve">MSF-42068</t>
  </si>
  <si>
    <t xml:space="preserve">Obligor 8068</t>
  </si>
  <si>
    <t xml:space="preserve">MSF-42069</t>
  </si>
  <si>
    <t xml:space="preserve">Obligor 8069</t>
  </si>
  <si>
    <t xml:space="preserve">MSF-42070</t>
  </si>
  <si>
    <t xml:space="preserve">Obligor 8070</t>
  </si>
  <si>
    <t xml:space="preserve">MSF-42071</t>
  </si>
  <si>
    <t xml:space="preserve">Obligor 8071</t>
  </si>
  <si>
    <t xml:space="preserve">MSF-42072</t>
  </si>
  <si>
    <t xml:space="preserve">Obligor 8072</t>
  </si>
  <si>
    <t xml:space="preserve">MSF-42073</t>
  </si>
  <si>
    <t xml:space="preserve">Obligor 8073</t>
  </si>
  <si>
    <t xml:space="preserve">MSF-42074</t>
  </si>
  <si>
    <t xml:space="preserve">Obligor 8074</t>
  </si>
  <si>
    <t xml:space="preserve">MSF-42075</t>
  </si>
  <si>
    <t xml:space="preserve">Obligor 8075</t>
  </si>
  <si>
    <t xml:space="preserve">MSF-42076</t>
  </si>
  <si>
    <t xml:space="preserve">Obligor 8076</t>
  </si>
  <si>
    <t xml:space="preserve">MSF-42077</t>
  </si>
  <si>
    <t xml:space="preserve">Obligor 8077</t>
  </si>
  <si>
    <t xml:space="preserve">MSF-42078</t>
  </si>
  <si>
    <t xml:space="preserve">Obligor 8078</t>
  </si>
  <si>
    <t xml:space="preserve">MSF-42079</t>
  </si>
  <si>
    <t xml:space="preserve">MSF-42080</t>
  </si>
  <si>
    <t xml:space="preserve">Obligor 8080</t>
  </si>
  <si>
    <t xml:space="preserve">MSF-42081</t>
  </si>
  <si>
    <t xml:space="preserve">Obligor 8081</t>
  </si>
  <si>
    <t xml:space="preserve">MSF-42082</t>
  </si>
  <si>
    <t xml:space="preserve">Obligor 8082</t>
  </si>
  <si>
    <t xml:space="preserve">MSF-42083</t>
  </si>
  <si>
    <t xml:space="preserve">Obligor 8083</t>
  </si>
  <si>
    <t xml:space="preserve">MSF-42084</t>
  </si>
  <si>
    <t xml:space="preserve">Obligor 8084</t>
  </si>
  <si>
    <t xml:space="preserve">MSF-42085</t>
  </si>
  <si>
    <t xml:space="preserve">Obligor 8085</t>
  </si>
  <si>
    <t xml:space="preserve">MSF-42086</t>
  </si>
  <si>
    <t xml:space="preserve">Obligor 8086</t>
  </si>
  <si>
    <t xml:space="preserve">MSF-42087</t>
  </si>
  <si>
    <t xml:space="preserve">Obligor 8087</t>
  </si>
  <si>
    <t xml:space="preserve">MSF-42088</t>
  </si>
  <si>
    <t xml:space="preserve">Obligor 8088</t>
  </si>
  <si>
    <t xml:space="preserve">MSF-42089</t>
  </si>
  <si>
    <t xml:space="preserve">Obligor 8089</t>
  </si>
  <si>
    <t xml:space="preserve">MSF-42090</t>
  </si>
  <si>
    <t xml:space="preserve">Obligor 8090</t>
  </si>
  <si>
    <t xml:space="preserve">MSF-42091</t>
  </si>
  <si>
    <t xml:space="preserve">Obligor 8091</t>
  </si>
  <si>
    <t xml:space="preserve">MSF-42092</t>
  </si>
  <si>
    <t xml:space="preserve">Group obligor 2021</t>
  </si>
  <si>
    <t xml:space="preserve">MSF-42093</t>
  </si>
  <si>
    <t xml:space="preserve">Obligor 8093</t>
  </si>
  <si>
    <t xml:space="preserve">MSF-42094</t>
  </si>
  <si>
    <t xml:space="preserve">Obligor 8094</t>
  </si>
  <si>
    <t xml:space="preserve">MSF-42095</t>
  </si>
  <si>
    <t xml:space="preserve">Obligor 8095</t>
  </si>
  <si>
    <t xml:space="preserve">MSF-42096</t>
  </si>
  <si>
    <t xml:space="preserve">Obligor 8096</t>
  </si>
  <si>
    <t xml:space="preserve">MSF-42097</t>
  </si>
  <si>
    <t xml:space="preserve">Obligor 8097</t>
  </si>
  <si>
    <t xml:space="preserve">MSF-42098</t>
  </si>
  <si>
    <t xml:space="preserve">Obligor 8098</t>
  </si>
  <si>
    <t xml:space="preserve">MSF-42099</t>
  </si>
  <si>
    <t xml:space="preserve">Obligor 8099</t>
  </si>
  <si>
    <t xml:space="preserve">MSF-42100</t>
  </si>
  <si>
    <t xml:space="preserve">Obligor 8100</t>
  </si>
  <si>
    <t xml:space="preserve">MSF-42101</t>
  </si>
  <si>
    <t xml:space="preserve">Obligor 8101</t>
  </si>
  <si>
    <t xml:space="preserve">MSF-42102</t>
  </si>
  <si>
    <t xml:space="preserve">Obligor 8102</t>
  </si>
  <si>
    <t xml:space="preserve">MSF-42103</t>
  </si>
  <si>
    <t xml:space="preserve">Obligor 8103</t>
  </si>
  <si>
    <t xml:space="preserve">MSF-42104</t>
  </si>
  <si>
    <t xml:space="preserve">Obligor 8104</t>
  </si>
  <si>
    <t xml:space="preserve">MSF-42105</t>
  </si>
  <si>
    <t xml:space="preserve">MSF-42106</t>
  </si>
  <si>
    <t xml:space="preserve">Obligor 8106</t>
  </si>
  <si>
    <t xml:space="preserve">MSF-42107</t>
  </si>
  <si>
    <t xml:space="preserve">Obligor 8107</t>
  </si>
  <si>
    <t xml:space="preserve">MSF-42108</t>
  </si>
  <si>
    <t xml:space="preserve">Obligor 8108</t>
  </si>
  <si>
    <t xml:space="preserve">MSF-42109</t>
  </si>
  <si>
    <t xml:space="preserve">Obligor 8109</t>
  </si>
  <si>
    <t xml:space="preserve">MSF-42110</t>
  </si>
  <si>
    <t xml:space="preserve">Obligor 8110</t>
  </si>
  <si>
    <t xml:space="preserve">MSF-42111</t>
  </si>
  <si>
    <t xml:space="preserve">Obligor 8111</t>
  </si>
  <si>
    <t xml:space="preserve">MSF-42112</t>
  </si>
  <si>
    <t xml:space="preserve">Obligor 8112</t>
  </si>
  <si>
    <t xml:space="preserve">MSF-42113</t>
  </si>
  <si>
    <t xml:space="preserve">Obligor 8113</t>
  </si>
  <si>
    <t xml:space="preserve">MSF-42114</t>
  </si>
  <si>
    <t xml:space="preserve">Obligor 8114</t>
  </si>
  <si>
    <t xml:space="preserve">MSF-42115</t>
  </si>
  <si>
    <t xml:space="preserve">Obligor 8115</t>
  </si>
  <si>
    <t xml:space="preserve">MSF-42116</t>
  </si>
  <si>
    <t xml:space="preserve">Obligor 8116</t>
  </si>
  <si>
    <t xml:space="preserve">MSF-42117</t>
  </si>
  <si>
    <t xml:space="preserve">Obligor 8117</t>
  </si>
  <si>
    <t xml:space="preserve">MSF-42118</t>
  </si>
  <si>
    <t xml:space="preserve">MSF-42119</t>
  </si>
  <si>
    <t xml:space="preserve">Obligor 8119</t>
  </si>
  <si>
    <t xml:space="preserve">MSF-42120</t>
  </si>
  <si>
    <t xml:space="preserve">Obligor 8120</t>
  </si>
  <si>
    <t xml:space="preserve">MSF-42121</t>
  </si>
  <si>
    <t xml:space="preserve">Obligor 8121</t>
  </si>
  <si>
    <t xml:space="preserve">MSF-42122</t>
  </si>
  <si>
    <t xml:space="preserve">Obligor 8122</t>
  </si>
  <si>
    <t xml:space="preserve">MSF-42123</t>
  </si>
  <si>
    <t xml:space="preserve">Obligor 8123</t>
  </si>
  <si>
    <t xml:space="preserve">MSF-42124</t>
  </si>
  <si>
    <t xml:space="preserve">Obligor 8124</t>
  </si>
  <si>
    <t xml:space="preserve">MSF-42125</t>
  </si>
  <si>
    <t xml:space="preserve">Obligor 8125</t>
  </si>
  <si>
    <t xml:space="preserve">MSF-42126</t>
  </si>
  <si>
    <t xml:space="preserve">Obligor 8126</t>
  </si>
  <si>
    <t xml:space="preserve">MSF-42127</t>
  </si>
  <si>
    <t xml:space="preserve">Obligor 8127</t>
  </si>
  <si>
    <t xml:space="preserve">MSF-42128</t>
  </si>
  <si>
    <t xml:space="preserve">Obligor 8128</t>
  </si>
  <si>
    <t xml:space="preserve">MSF-42129</t>
  </si>
  <si>
    <t xml:space="preserve">Obligor 8129</t>
  </si>
  <si>
    <t xml:space="preserve">MSF-42130</t>
  </si>
  <si>
    <t xml:space="preserve">Obligor 8130</t>
  </si>
  <si>
    <t xml:space="preserve">MSF-42131</t>
  </si>
  <si>
    <t xml:space="preserve">MSF-42132</t>
  </si>
  <si>
    <t xml:space="preserve">Obligor 8132</t>
  </si>
  <si>
    <t xml:space="preserve">MSF-42133</t>
  </si>
  <si>
    <t xml:space="preserve">Obligor 8133</t>
  </si>
  <si>
    <t xml:space="preserve">MSF-42134</t>
  </si>
  <si>
    <t xml:space="preserve">Obligor 8134</t>
  </si>
  <si>
    <t xml:space="preserve">MSF-42135</t>
  </si>
  <si>
    <t xml:space="preserve">Obligor 8135</t>
  </si>
  <si>
    <t xml:space="preserve">MSF-42136</t>
  </si>
  <si>
    <t xml:space="preserve">Obligor 8136</t>
  </si>
  <si>
    <t xml:space="preserve">MSF-42137</t>
  </si>
  <si>
    <t xml:space="preserve">Obligor 8137</t>
  </si>
  <si>
    <t xml:space="preserve">MSF-42138</t>
  </si>
  <si>
    <t xml:space="preserve">Obligor 8138</t>
  </si>
  <si>
    <t xml:space="preserve">MSF-42139</t>
  </si>
  <si>
    <t xml:space="preserve">Obligor 8139</t>
  </si>
  <si>
    <t xml:space="preserve">MSF-42140</t>
  </si>
  <si>
    <t xml:space="preserve">Obligor 8140</t>
  </si>
  <si>
    <t xml:space="preserve">MSF-42141</t>
  </si>
  <si>
    <t xml:space="preserve">Obligor 8141</t>
  </si>
  <si>
    <t xml:space="preserve">MSF-42142</t>
  </si>
  <si>
    <t xml:space="preserve">Obligor 8142</t>
  </si>
  <si>
    <t xml:space="preserve">MSF-42143</t>
  </si>
  <si>
    <t xml:space="preserve">Obligor 8143</t>
  </si>
  <si>
    <t xml:space="preserve">MSF-42144</t>
  </si>
  <si>
    <t xml:space="preserve">Group obligor 2022</t>
  </si>
  <si>
    <t xml:space="preserve">MSF-42145</t>
  </si>
  <si>
    <t xml:space="preserve">Obligor 8145</t>
  </si>
  <si>
    <t xml:space="preserve">MSF-42146</t>
  </si>
  <si>
    <t xml:space="preserve">Obligor 8146</t>
  </si>
  <si>
    <t xml:space="preserve">MSF-42147</t>
  </si>
  <si>
    <t xml:space="preserve">Obligor 8147</t>
  </si>
  <si>
    <t xml:space="preserve">MSF-42148</t>
  </si>
  <si>
    <t xml:space="preserve">Obligor 8148</t>
  </si>
  <si>
    <t xml:space="preserve">MSF-42149</t>
  </si>
  <si>
    <t xml:space="preserve">Obligor 8149</t>
  </si>
  <si>
    <t xml:space="preserve">MSF-42150</t>
  </si>
  <si>
    <t xml:space="preserve">Obligor 8150</t>
  </si>
  <si>
    <t xml:space="preserve">MSF-42151</t>
  </si>
  <si>
    <t xml:space="preserve">Obligor 8151</t>
  </si>
  <si>
    <t xml:space="preserve">MSF-42152</t>
  </si>
  <si>
    <t xml:space="preserve">Obligor 8152</t>
  </si>
  <si>
    <t xml:space="preserve">MSF-42153</t>
  </si>
  <si>
    <t xml:space="preserve">Obligor 8153</t>
  </si>
  <si>
    <t xml:space="preserve">MSF-42154</t>
  </si>
  <si>
    <t xml:space="preserve">Obligor 8154</t>
  </si>
  <si>
    <t xml:space="preserve">MSF-42155</t>
  </si>
  <si>
    <t xml:space="preserve">Obligor 8155</t>
  </si>
  <si>
    <t xml:space="preserve">MSF-42156</t>
  </si>
  <si>
    <t xml:space="preserve">Obligor 8156</t>
  </si>
  <si>
    <t xml:space="preserve">MSF-42157</t>
  </si>
  <si>
    <t xml:space="preserve">MSF-42158</t>
  </si>
  <si>
    <t xml:space="preserve">Obligor 8158</t>
  </si>
  <si>
    <t xml:space="preserve">MSF-42159</t>
  </si>
  <si>
    <t xml:space="preserve">Obligor 8159</t>
  </si>
  <si>
    <t xml:space="preserve">MSF-42160</t>
  </si>
  <si>
    <t xml:space="preserve">Obligor 8160</t>
  </si>
  <si>
    <t xml:space="preserve">MSF-42161</t>
  </si>
  <si>
    <t xml:space="preserve">Obligor 8161</t>
  </si>
  <si>
    <t xml:space="preserve">MSF-42162</t>
  </si>
  <si>
    <t xml:space="preserve">Obligor 8162</t>
  </si>
  <si>
    <t xml:space="preserve">MSF-42163</t>
  </si>
  <si>
    <t xml:space="preserve">Obligor 8163</t>
  </si>
  <si>
    <t xml:space="preserve">MSF-42164</t>
  </si>
  <si>
    <t xml:space="preserve">Obligor 8164</t>
  </si>
  <si>
    <t xml:space="preserve">MSF-42165</t>
  </si>
  <si>
    <t xml:space="preserve">Obligor 8165</t>
  </si>
  <si>
    <t xml:space="preserve">MSF-42166</t>
  </si>
  <si>
    <t xml:space="preserve">Obligor 8166</t>
  </si>
  <si>
    <t xml:space="preserve">MSF-42167</t>
  </si>
  <si>
    <t xml:space="preserve">Obligor 8167</t>
  </si>
  <si>
    <t xml:space="preserve">MSF-42168</t>
  </si>
  <si>
    <t xml:space="preserve">Obligor 8168</t>
  </si>
  <si>
    <t xml:space="preserve">MSF-42169</t>
  </si>
  <si>
    <t xml:space="preserve">Obligor 8169</t>
  </si>
  <si>
    <t xml:space="preserve">MSF-42170</t>
  </si>
  <si>
    <t xml:space="preserve">MSF-42171</t>
  </si>
  <si>
    <t xml:space="preserve">Obligor 8171</t>
  </si>
  <si>
    <t xml:space="preserve">MSF-42172</t>
  </si>
  <si>
    <t xml:space="preserve">Obligor 8172</t>
  </si>
  <si>
    <t xml:space="preserve">MSF-42173</t>
  </si>
  <si>
    <t xml:space="preserve">Obligor 8173</t>
  </si>
  <si>
    <t xml:space="preserve">MSF-42174</t>
  </si>
  <si>
    <t xml:space="preserve">Obligor 8174</t>
  </si>
  <si>
    <t xml:space="preserve">MSF-42175</t>
  </si>
  <si>
    <t xml:space="preserve">Obligor 8175</t>
  </si>
  <si>
    <t xml:space="preserve">MSF-42176</t>
  </si>
  <si>
    <t xml:space="preserve">Obligor 8176</t>
  </si>
  <si>
    <t xml:space="preserve">MSF-42177</t>
  </si>
  <si>
    <t xml:space="preserve">Obligor 8177</t>
  </si>
  <si>
    <t xml:space="preserve">MSF-42178</t>
  </si>
  <si>
    <t xml:space="preserve">Obligor 8178</t>
  </si>
  <si>
    <t xml:space="preserve">MSF-42179</t>
  </si>
  <si>
    <t xml:space="preserve">Obligor 8179</t>
  </si>
  <si>
    <t xml:space="preserve">MSF-42180</t>
  </si>
  <si>
    <t xml:space="preserve">Obligor 8180</t>
  </si>
  <si>
    <t xml:space="preserve">MSF-42181</t>
  </si>
  <si>
    <t xml:space="preserve">Obligor 8181</t>
  </si>
  <si>
    <t xml:space="preserve">MSF-42182</t>
  </si>
  <si>
    <t xml:space="preserve">Obligor 8182</t>
  </si>
  <si>
    <t xml:space="preserve">MSF-42183</t>
  </si>
  <si>
    <t xml:space="preserve">MSF-42184</t>
  </si>
  <si>
    <t xml:space="preserve">Obligor 8184</t>
  </si>
  <si>
    <t xml:space="preserve">MSF-42185</t>
  </si>
  <si>
    <t xml:space="preserve">Obligor 8185</t>
  </si>
  <si>
    <t xml:space="preserve">MSF-42186</t>
  </si>
  <si>
    <t xml:space="preserve">Obligor 8186</t>
  </si>
  <si>
    <t xml:space="preserve">MSF-42187</t>
  </si>
  <si>
    <t xml:space="preserve">Obligor 8187</t>
  </si>
  <si>
    <t xml:space="preserve">MSF-42188</t>
  </si>
  <si>
    <t xml:space="preserve">Obligor 8188</t>
  </si>
  <si>
    <t xml:space="preserve">MSF-42189</t>
  </si>
  <si>
    <t xml:space="preserve">Obligor 8189</t>
  </si>
  <si>
    <t xml:space="preserve">MSF-42190</t>
  </si>
  <si>
    <t xml:space="preserve">Obligor 8190</t>
  </si>
  <si>
    <t xml:space="preserve">MSF-42191</t>
  </si>
  <si>
    <t xml:space="preserve">Obligor 8191</t>
  </si>
  <si>
    <t xml:space="preserve">MSF-42192</t>
  </si>
  <si>
    <t xml:space="preserve">Obligor 8192</t>
  </si>
  <si>
    <t xml:space="preserve">MSF-42193</t>
  </si>
  <si>
    <t xml:space="preserve">Obligor 8193</t>
  </si>
  <si>
    <t xml:space="preserve">MSF-42194</t>
  </si>
  <si>
    <t xml:space="preserve">Obligor 8194</t>
  </si>
  <si>
    <t xml:space="preserve">MSF-42195</t>
  </si>
  <si>
    <t xml:space="preserve">Obligor 8195</t>
  </si>
  <si>
    <t xml:space="preserve">MSF-42196</t>
  </si>
  <si>
    <t xml:space="preserve">Group obligor 2023</t>
  </si>
  <si>
    <t xml:space="preserve">MSF-42197</t>
  </si>
  <si>
    <t xml:space="preserve">Obligor 8197</t>
  </si>
  <si>
    <t xml:space="preserve">MSF-42198</t>
  </si>
  <si>
    <t xml:space="preserve">Obligor 8198</t>
  </si>
  <si>
    <t xml:space="preserve">MSF-42199</t>
  </si>
  <si>
    <t xml:space="preserve">Obligor 8199</t>
  </si>
  <si>
    <t xml:space="preserve">MSF-42200</t>
  </si>
  <si>
    <t xml:space="preserve">Obligor 8200</t>
  </si>
  <si>
    <t xml:space="preserve">MSF-42201</t>
  </si>
  <si>
    <t xml:space="preserve">Obligor 8201</t>
  </si>
  <si>
    <t xml:space="preserve">MSF-42202</t>
  </si>
  <si>
    <t xml:space="preserve">Obligor 8202</t>
  </si>
  <si>
    <t xml:space="preserve">MSF-42203</t>
  </si>
  <si>
    <t xml:space="preserve">Obligor 8203</t>
  </si>
  <si>
    <t xml:space="preserve">MSF-42204</t>
  </si>
  <si>
    <t xml:space="preserve">Obligor 8204</t>
  </si>
  <si>
    <t xml:space="preserve">MSF-42205</t>
  </si>
  <si>
    <t xml:space="preserve">Obligor 8205</t>
  </si>
  <si>
    <t xml:space="preserve">MSF-42206</t>
  </si>
  <si>
    <t xml:space="preserve">Obligor 8206</t>
  </si>
  <si>
    <t xml:space="preserve">MSF-42207</t>
  </si>
  <si>
    <t xml:space="preserve">Obligor 8207</t>
  </si>
  <si>
    <t xml:space="preserve">MSF-42208</t>
  </si>
  <si>
    <t xml:space="preserve">Obligor 8208</t>
  </si>
  <si>
    <t xml:space="preserve">MSF-42209</t>
  </si>
  <si>
    <t xml:space="preserve">MSF-42210</t>
  </si>
  <si>
    <t xml:space="preserve">Obligor 8210</t>
  </si>
  <si>
    <t xml:space="preserve">MSF-42211</t>
  </si>
  <si>
    <t xml:space="preserve">Obligor 8211</t>
  </si>
  <si>
    <t xml:space="preserve">MSF-42212</t>
  </si>
  <si>
    <t xml:space="preserve">Obligor 8212</t>
  </si>
  <si>
    <t xml:space="preserve">MSF-42213</t>
  </si>
  <si>
    <t xml:space="preserve">Obligor 8213</t>
  </si>
  <si>
    <t xml:space="preserve">MSF-42214</t>
  </si>
  <si>
    <t xml:space="preserve">Obligor 8214</t>
  </si>
  <si>
    <t xml:space="preserve">MSF-42215</t>
  </si>
  <si>
    <t xml:space="preserve">Obligor 8215</t>
  </si>
  <si>
    <t xml:space="preserve">MSF-42216</t>
  </si>
  <si>
    <t xml:space="preserve">Obligor 8216</t>
  </si>
  <si>
    <t xml:space="preserve">MSF-42217</t>
  </si>
  <si>
    <t xml:space="preserve">Obligor 8217</t>
  </si>
  <si>
    <t xml:space="preserve">MSF-42218</t>
  </si>
  <si>
    <t xml:space="preserve">Obligor 8218</t>
  </si>
  <si>
    <t xml:space="preserve">MSF-42219</t>
  </si>
  <si>
    <t xml:space="preserve">Obligor 8219</t>
  </si>
  <si>
    <t xml:space="preserve">MSF-42220</t>
  </si>
  <si>
    <t xml:space="preserve">Obligor 8220</t>
  </si>
  <si>
    <t xml:space="preserve">MSF-42221</t>
  </si>
  <si>
    <t xml:space="preserve">Obligor 8221</t>
  </si>
  <si>
    <t xml:space="preserve">MSF-42222</t>
  </si>
  <si>
    <t xml:space="preserve">MSF-42223</t>
  </si>
  <si>
    <t xml:space="preserve">Obligor 8223</t>
  </si>
  <si>
    <t xml:space="preserve">MSF-42224</t>
  </si>
  <si>
    <t xml:space="preserve">Obligor 8224</t>
  </si>
  <si>
    <t xml:space="preserve">MSF-42225</t>
  </si>
  <si>
    <t xml:space="preserve">Obligor 8225</t>
  </si>
  <si>
    <t xml:space="preserve">MSF-42226</t>
  </si>
  <si>
    <t xml:space="preserve">Obligor 8226</t>
  </si>
  <si>
    <t xml:space="preserve">MSF-42227</t>
  </si>
  <si>
    <t xml:space="preserve">Obligor 8227</t>
  </si>
  <si>
    <t xml:space="preserve">MSF-42228</t>
  </si>
  <si>
    <t xml:space="preserve">Obligor 8228</t>
  </si>
  <si>
    <t xml:space="preserve">MSF-42229</t>
  </si>
  <si>
    <t xml:space="preserve">Obligor 8229</t>
  </si>
  <si>
    <t xml:space="preserve">MSF-42230</t>
  </si>
  <si>
    <t xml:space="preserve">Obligor 8230</t>
  </si>
  <si>
    <t xml:space="preserve">MSF-42231</t>
  </si>
  <si>
    <t xml:space="preserve">Obligor 8231</t>
  </si>
  <si>
    <t xml:space="preserve">MSF-42232</t>
  </si>
  <si>
    <t xml:space="preserve">Obligor 8232</t>
  </si>
  <si>
    <t xml:space="preserve">MSF-42233</t>
  </si>
  <si>
    <t xml:space="preserve">Obligor 8233</t>
  </si>
  <si>
    <t xml:space="preserve">MSF-42234</t>
  </si>
  <si>
    <t xml:space="preserve">Obligor 8234</t>
  </si>
  <si>
    <t xml:space="preserve">MSF-42235</t>
  </si>
  <si>
    <t xml:space="preserve">MSF-42236</t>
  </si>
  <si>
    <t xml:space="preserve">Obligor 8236</t>
  </si>
  <si>
    <t xml:space="preserve">MSF-42237</t>
  </si>
  <si>
    <t xml:space="preserve">Obligor 8237</t>
  </si>
  <si>
    <t xml:space="preserve">MSF-42238</t>
  </si>
  <si>
    <t xml:space="preserve">Obligor 8238</t>
  </si>
  <si>
    <t xml:space="preserve">MSF-42239</t>
  </si>
  <si>
    <t xml:space="preserve">Obligor 8239</t>
  </si>
  <si>
    <t xml:space="preserve">MSF-42240</t>
  </si>
  <si>
    <t xml:space="preserve">Obligor 8240</t>
  </si>
  <si>
    <t xml:space="preserve">MSF-42241</t>
  </si>
  <si>
    <t xml:space="preserve">Obligor 8241</t>
  </si>
  <si>
    <t xml:space="preserve">MSF-42242</t>
  </si>
  <si>
    <t xml:space="preserve">Obligor 8242</t>
  </si>
  <si>
    <t xml:space="preserve">MSF-42243</t>
  </si>
  <si>
    <t xml:space="preserve">Obligor 8243</t>
  </si>
  <si>
    <t xml:space="preserve">MSF-42244</t>
  </si>
  <si>
    <t xml:space="preserve">Obligor 8244</t>
  </si>
  <si>
    <t xml:space="preserve">MSF-42245</t>
  </si>
  <si>
    <t xml:space="preserve">Obligor 8245</t>
  </si>
  <si>
    <t xml:space="preserve">MSF-42246</t>
  </si>
  <si>
    <t xml:space="preserve">Obligor 8246</t>
  </si>
  <si>
    <t xml:space="preserve">MSF-42247</t>
  </si>
  <si>
    <t xml:space="preserve">Obligor 8247</t>
  </si>
  <si>
    <t xml:space="preserve">MSF-42248</t>
  </si>
  <si>
    <t xml:space="preserve">Group obligor 2024</t>
  </si>
  <si>
    <t xml:space="preserve">MSF-42249</t>
  </si>
  <si>
    <t xml:space="preserve">Obligor 8249</t>
  </si>
  <si>
    <t xml:space="preserve">MSF-42250</t>
  </si>
  <si>
    <t xml:space="preserve">Obligor 8250</t>
  </si>
  <si>
    <t xml:space="preserve">MSF-42251</t>
  </si>
  <si>
    <t xml:space="preserve">Obligor 8251</t>
  </si>
  <si>
    <t xml:space="preserve">MSF-42252</t>
  </si>
  <si>
    <t xml:space="preserve">Obligor 8252</t>
  </si>
  <si>
    <t xml:space="preserve">MSF-42253</t>
  </si>
  <si>
    <t xml:space="preserve">Obligor 8253</t>
  </si>
  <si>
    <t xml:space="preserve">MSF-42254</t>
  </si>
  <si>
    <t xml:space="preserve">Obligor 8254</t>
  </si>
  <si>
    <t xml:space="preserve">MSF-42255</t>
  </si>
  <si>
    <t xml:space="preserve">Obligor 8255</t>
  </si>
  <si>
    <t xml:space="preserve">MSF-42256</t>
  </si>
  <si>
    <t xml:space="preserve">Obligor 8256</t>
  </si>
  <si>
    <t xml:space="preserve">MSF-42257</t>
  </si>
  <si>
    <t xml:space="preserve">Obligor 8257</t>
  </si>
  <si>
    <t xml:space="preserve">MSF-42258</t>
  </si>
  <si>
    <t xml:space="preserve">Obligor 8258</t>
  </si>
  <si>
    <t xml:space="preserve">MSF-42259</t>
  </si>
  <si>
    <t xml:space="preserve">Obligor 8259</t>
  </si>
  <si>
    <t xml:space="preserve">MSF-42260</t>
  </si>
  <si>
    <t xml:space="preserve">Obligor 8260</t>
  </si>
  <si>
    <t xml:space="preserve">MSF-42261</t>
  </si>
  <si>
    <t xml:space="preserve">MSF-42262</t>
  </si>
  <si>
    <t xml:space="preserve">Obligor 8262</t>
  </si>
  <si>
    <t xml:space="preserve">MSF-42263</t>
  </si>
  <si>
    <t xml:space="preserve">Obligor 8263</t>
  </si>
  <si>
    <t xml:space="preserve">MSF-42264</t>
  </si>
  <si>
    <t xml:space="preserve">Obligor 8264</t>
  </si>
  <si>
    <t xml:space="preserve">MSF-42265</t>
  </si>
  <si>
    <t xml:space="preserve">Obligor 8265</t>
  </si>
  <si>
    <t xml:space="preserve">MSF-42266</t>
  </si>
  <si>
    <t xml:space="preserve">Obligor 8266</t>
  </si>
  <si>
    <t xml:space="preserve">MSF-42267</t>
  </si>
  <si>
    <t xml:space="preserve">Obligor 8267</t>
  </si>
  <si>
    <t xml:space="preserve">MSF-42268</t>
  </si>
  <si>
    <t xml:space="preserve">Obligor 8268</t>
  </si>
  <si>
    <t xml:space="preserve">MSF-42269</t>
  </si>
  <si>
    <t xml:space="preserve">Obligor 8269</t>
  </si>
  <si>
    <t xml:space="preserve">MSF-42270</t>
  </si>
  <si>
    <t xml:space="preserve">Obligor 8270</t>
  </si>
  <si>
    <t xml:space="preserve">MSF-42271</t>
  </si>
  <si>
    <t xml:space="preserve">Obligor 8271</t>
  </si>
  <si>
    <t xml:space="preserve">MSF-42272</t>
  </si>
  <si>
    <t xml:space="preserve">Obligor 8272</t>
  </si>
  <si>
    <t xml:space="preserve">MSF-42273</t>
  </si>
  <si>
    <t xml:space="preserve">Obligor 8273</t>
  </si>
  <si>
    <t xml:space="preserve">MSF-42274</t>
  </si>
  <si>
    <t xml:space="preserve">MSF-42275</t>
  </si>
  <si>
    <t xml:space="preserve">Obligor 8275</t>
  </si>
  <si>
    <t xml:space="preserve">MSF-42276</t>
  </si>
  <si>
    <t xml:space="preserve">Obligor 8276</t>
  </si>
  <si>
    <t xml:space="preserve">MSF-42277</t>
  </si>
  <si>
    <t xml:space="preserve">Obligor 8277</t>
  </si>
  <si>
    <t xml:space="preserve">MSF-42278</t>
  </si>
  <si>
    <t xml:space="preserve">Obligor 8278</t>
  </si>
  <si>
    <t xml:space="preserve">MSF-42279</t>
  </si>
  <si>
    <t xml:space="preserve">Obligor 8279</t>
  </si>
  <si>
    <t xml:space="preserve">MSF-42280</t>
  </si>
  <si>
    <t xml:space="preserve">Obligor 8280</t>
  </si>
  <si>
    <t xml:space="preserve">MSF-42281</t>
  </si>
  <si>
    <t xml:space="preserve">Obligor 8281</t>
  </si>
  <si>
    <t xml:space="preserve">MSF-42282</t>
  </si>
  <si>
    <t xml:space="preserve">Obligor 8282</t>
  </si>
  <si>
    <t xml:space="preserve">MSF-42283</t>
  </si>
  <si>
    <t xml:space="preserve">Obligor 8283</t>
  </si>
  <si>
    <t xml:space="preserve">MSF-42284</t>
  </si>
  <si>
    <t xml:space="preserve">Obligor 8284</t>
  </si>
  <si>
    <t xml:space="preserve">MSF-42285</t>
  </si>
  <si>
    <t xml:space="preserve">Obligor 8285</t>
  </si>
  <si>
    <t xml:space="preserve">MSF-42286</t>
  </si>
  <si>
    <t xml:space="preserve">Obligor 8286</t>
  </si>
  <si>
    <t xml:space="preserve">MSF-42287</t>
  </si>
  <si>
    <t xml:space="preserve">MSF-42288</t>
  </si>
  <si>
    <t xml:space="preserve">Obligor 8288</t>
  </si>
  <si>
    <t xml:space="preserve">MSF-42289</t>
  </si>
  <si>
    <t xml:space="preserve">Obligor 8289</t>
  </si>
  <si>
    <t xml:space="preserve">MSF-42290</t>
  </si>
  <si>
    <t xml:space="preserve">Obligor 8290</t>
  </si>
  <si>
    <t xml:space="preserve">MSF-42291</t>
  </si>
  <si>
    <t xml:space="preserve">Obligor 8291</t>
  </si>
  <si>
    <t xml:space="preserve">MSF-42292</t>
  </si>
  <si>
    <t xml:space="preserve">Obligor 8292</t>
  </si>
  <si>
    <t xml:space="preserve">MSF-42293</t>
  </si>
  <si>
    <t xml:space="preserve">Obligor 8293</t>
  </si>
  <si>
    <t xml:space="preserve">MSF-42294</t>
  </si>
  <si>
    <t xml:space="preserve">Obligor 8294</t>
  </si>
  <si>
    <t xml:space="preserve">MSF-42295</t>
  </si>
  <si>
    <t xml:space="preserve">Obligor 8295</t>
  </si>
  <si>
    <t xml:space="preserve">MSF-42296</t>
  </si>
  <si>
    <t xml:space="preserve">Obligor 8296</t>
  </si>
  <si>
    <t xml:space="preserve">MSF-42297</t>
  </si>
  <si>
    <t xml:space="preserve">Obligor 8297</t>
  </si>
  <si>
    <t xml:space="preserve">MSF-42298</t>
  </si>
  <si>
    <t xml:space="preserve">Obligor 8298</t>
  </si>
  <si>
    <t xml:space="preserve">MSF-42299</t>
  </si>
  <si>
    <t xml:space="preserve">Obligor 8299</t>
  </si>
  <si>
    <t xml:space="preserve">MSF-42300</t>
  </si>
  <si>
    <t xml:space="preserve">Group obligor 2025</t>
  </si>
  <si>
    <t xml:space="preserve">MSF-42301</t>
  </si>
  <si>
    <t xml:space="preserve">Obligor 8301</t>
  </si>
  <si>
    <t xml:space="preserve">MSF-42302</t>
  </si>
  <si>
    <t xml:space="preserve">Obligor 8302</t>
  </si>
  <si>
    <t xml:space="preserve">MSF-42303</t>
  </si>
  <si>
    <t xml:space="preserve">Obligor 8303</t>
  </si>
  <si>
    <t xml:space="preserve">MSF-42304</t>
  </si>
  <si>
    <t xml:space="preserve">Obligor 8304</t>
  </si>
  <si>
    <t xml:space="preserve">MSF-42305</t>
  </si>
  <si>
    <t xml:space="preserve">Obligor 8305</t>
  </si>
  <si>
    <t xml:space="preserve">MSF-42306</t>
  </si>
  <si>
    <t xml:space="preserve">Obligor 8306</t>
  </si>
  <si>
    <t xml:space="preserve">MSF-42307</t>
  </si>
  <si>
    <t xml:space="preserve">Obligor 8307</t>
  </si>
  <si>
    <t xml:space="preserve">MSF-42308</t>
  </si>
  <si>
    <t xml:space="preserve">Obligor 8308</t>
  </si>
  <si>
    <t xml:space="preserve">MSF-42309</t>
  </si>
  <si>
    <t xml:space="preserve">Obligor 8309</t>
  </si>
  <si>
    <t xml:space="preserve">MSF-42310</t>
  </si>
  <si>
    <t xml:space="preserve">Obligor 8310</t>
  </si>
  <si>
    <t xml:space="preserve">MSF-42311</t>
  </si>
  <si>
    <t xml:space="preserve">Obligor 8311</t>
  </si>
  <si>
    <t xml:space="preserve">MSF-42312</t>
  </si>
  <si>
    <t xml:space="preserve">Obligor 8312</t>
  </si>
  <si>
    <t xml:space="preserve">MSF-42313</t>
  </si>
  <si>
    <t xml:space="preserve">MSF-42314</t>
  </si>
  <si>
    <t xml:space="preserve">Obligor 8314</t>
  </si>
  <si>
    <t xml:space="preserve">MSF-42315</t>
  </si>
  <si>
    <t xml:space="preserve">Obligor 8315</t>
  </si>
  <si>
    <t xml:space="preserve">MSF-42316</t>
  </si>
  <si>
    <t xml:space="preserve">Obligor 8316</t>
  </si>
  <si>
    <t xml:space="preserve">MSF-42317</t>
  </si>
  <si>
    <t xml:space="preserve">Obligor 8317</t>
  </si>
  <si>
    <t xml:space="preserve">MSF-42318</t>
  </si>
  <si>
    <t xml:space="preserve">Obligor 8318</t>
  </si>
  <si>
    <t xml:space="preserve">MSF-42319</t>
  </si>
  <si>
    <t xml:space="preserve">Obligor 8319</t>
  </si>
  <si>
    <t xml:space="preserve">MSF-42320</t>
  </si>
  <si>
    <t xml:space="preserve">Obligor 8320</t>
  </si>
  <si>
    <t xml:space="preserve">MSF-42321</t>
  </si>
  <si>
    <t xml:space="preserve">Obligor 8321</t>
  </si>
  <si>
    <t xml:space="preserve">MSF-42322</t>
  </si>
  <si>
    <t xml:space="preserve">Obligor 8322</t>
  </si>
  <si>
    <t xml:space="preserve">MSF-42323</t>
  </si>
  <si>
    <t xml:space="preserve">Obligor 8323</t>
  </si>
  <si>
    <t xml:space="preserve">MSF-42324</t>
  </si>
  <si>
    <t xml:space="preserve">Obligor 8324</t>
  </si>
  <si>
    <t xml:space="preserve">MSF-42325</t>
  </si>
  <si>
    <t xml:space="preserve">Obligor 8325</t>
  </si>
  <si>
    <t xml:space="preserve">MSF-42326</t>
  </si>
  <si>
    <t xml:space="preserve">MSF-42327</t>
  </si>
  <si>
    <t xml:space="preserve">Obligor 8327</t>
  </si>
  <si>
    <t xml:space="preserve">MSF-42328</t>
  </si>
  <si>
    <t xml:space="preserve">Obligor 8328</t>
  </si>
  <si>
    <t xml:space="preserve">MSF-42329</t>
  </si>
  <si>
    <t xml:space="preserve">Obligor 8329</t>
  </si>
  <si>
    <t xml:space="preserve">MSF-42330</t>
  </si>
  <si>
    <t xml:space="preserve">Obligor 8330</t>
  </si>
  <si>
    <t xml:space="preserve">MSF-42331</t>
  </si>
  <si>
    <t xml:space="preserve">Obligor 8331</t>
  </si>
  <si>
    <t xml:space="preserve">MSF-42332</t>
  </si>
  <si>
    <t xml:space="preserve">Obligor 8332</t>
  </si>
  <si>
    <t xml:space="preserve">MSF-42333</t>
  </si>
  <si>
    <t xml:space="preserve">Obligor 8333</t>
  </si>
  <si>
    <t xml:space="preserve">MSF-42334</t>
  </si>
  <si>
    <t xml:space="preserve">Obligor 8334</t>
  </si>
  <si>
    <t xml:space="preserve">MSF-42335</t>
  </si>
  <si>
    <t xml:space="preserve">Obligor 8335</t>
  </si>
  <si>
    <t xml:space="preserve">MSF-42336</t>
  </si>
  <si>
    <t xml:space="preserve">Obligor 8336</t>
  </si>
  <si>
    <t xml:space="preserve">MSF-42337</t>
  </si>
  <si>
    <t xml:space="preserve">Obligor 8337</t>
  </si>
  <si>
    <t xml:space="preserve">MSF-42338</t>
  </si>
  <si>
    <t xml:space="preserve">Obligor 8338</t>
  </si>
  <si>
    <t xml:space="preserve">MSF-42339</t>
  </si>
  <si>
    <t xml:space="preserve">MSF-42340</t>
  </si>
  <si>
    <t xml:space="preserve">Obligor 8340</t>
  </si>
  <si>
    <t xml:space="preserve">MSF-42341</t>
  </si>
  <si>
    <t xml:space="preserve">Obligor 8341</t>
  </si>
  <si>
    <t xml:space="preserve">MSF-42342</t>
  </si>
  <si>
    <t xml:space="preserve">Obligor 8342</t>
  </si>
  <si>
    <t xml:space="preserve">MSF-42343</t>
  </si>
  <si>
    <t xml:space="preserve">Obligor 8343</t>
  </si>
  <si>
    <t xml:space="preserve">MSF-42344</t>
  </si>
  <si>
    <t xml:space="preserve">Obligor 8344</t>
  </si>
  <si>
    <t xml:space="preserve">MSF-42345</t>
  </si>
  <si>
    <t xml:space="preserve">Obligor 8345</t>
  </si>
  <si>
    <t xml:space="preserve">MSF-42346</t>
  </si>
  <si>
    <t xml:space="preserve">Obligor 8346</t>
  </si>
  <si>
    <t xml:space="preserve">MSF-42347</t>
  </si>
  <si>
    <t xml:space="preserve">Obligor 8347</t>
  </si>
  <si>
    <t xml:space="preserve">MSF-42348</t>
  </si>
  <si>
    <t xml:space="preserve">Obligor 8348</t>
  </si>
  <si>
    <t xml:space="preserve">MSF-42349</t>
  </si>
  <si>
    <t xml:space="preserve">Obligor 8349</t>
  </si>
  <si>
    <t xml:space="preserve">MSF-42350</t>
  </si>
  <si>
    <t xml:space="preserve">Obligor 8350</t>
  </si>
  <si>
    <t xml:space="preserve">MSF-42351</t>
  </si>
  <si>
    <t xml:space="preserve">Obligor 8351</t>
  </si>
  <si>
    <t xml:space="preserve">MSF-42352</t>
  </si>
  <si>
    <t xml:space="preserve">Group obligor 2026</t>
  </si>
  <si>
    <t xml:space="preserve">MSF-42353</t>
  </si>
  <si>
    <t xml:space="preserve">Obligor 8353</t>
  </si>
  <si>
    <t xml:space="preserve">MSF-42354</t>
  </si>
  <si>
    <t xml:space="preserve">Obligor 8354</t>
  </si>
  <si>
    <t xml:space="preserve">MSF-42355</t>
  </si>
  <si>
    <t xml:space="preserve">Obligor 8355</t>
  </si>
  <si>
    <t xml:space="preserve">MSF-42356</t>
  </si>
  <si>
    <t xml:space="preserve">Obligor 8356</t>
  </si>
  <si>
    <t xml:space="preserve">MSF-42357</t>
  </si>
  <si>
    <t xml:space="preserve">Obligor 8357</t>
  </si>
  <si>
    <t xml:space="preserve">MSF-42358</t>
  </si>
  <si>
    <t xml:space="preserve">Obligor 8358</t>
  </si>
  <si>
    <t xml:space="preserve">MSF-42359</t>
  </si>
  <si>
    <t xml:space="preserve">Obligor 8359</t>
  </si>
  <si>
    <t xml:space="preserve">MSF-42360</t>
  </si>
  <si>
    <t xml:space="preserve">Obligor 8360</t>
  </si>
  <si>
    <t xml:space="preserve">MSF-42361</t>
  </si>
  <si>
    <t xml:space="preserve">Obligor 8361</t>
  </si>
  <si>
    <t xml:space="preserve">MSF-42362</t>
  </si>
  <si>
    <t xml:space="preserve">Obligor 8362</t>
  </si>
  <si>
    <t xml:space="preserve">MSF-42363</t>
  </si>
  <si>
    <t xml:space="preserve">Obligor 8363</t>
  </si>
  <si>
    <t xml:space="preserve">MSF-42364</t>
  </si>
  <si>
    <t xml:space="preserve">Obligor 8364</t>
  </si>
  <si>
    <t xml:space="preserve">MSF-42365</t>
  </si>
  <si>
    <t xml:space="preserve">MSF-42366</t>
  </si>
  <si>
    <t xml:space="preserve">Obligor 8366</t>
  </si>
  <si>
    <t xml:space="preserve">MSF-42367</t>
  </si>
  <si>
    <t xml:space="preserve">Obligor 8367</t>
  </si>
  <si>
    <t xml:space="preserve">MSF-42368</t>
  </si>
  <si>
    <t xml:space="preserve">Obligor 8368</t>
  </si>
  <si>
    <t xml:space="preserve">MSF-42369</t>
  </si>
  <si>
    <t xml:space="preserve">Obligor 8369</t>
  </si>
  <si>
    <t xml:space="preserve">MSF-42370</t>
  </si>
  <si>
    <t xml:space="preserve">Obligor 8370</t>
  </si>
  <si>
    <t xml:space="preserve">MSF-42371</t>
  </si>
  <si>
    <t xml:space="preserve">Obligor 8371</t>
  </si>
  <si>
    <t xml:space="preserve">MSF-42372</t>
  </si>
  <si>
    <t xml:space="preserve">Obligor 8372</t>
  </si>
  <si>
    <t xml:space="preserve">MSF-42373</t>
  </si>
  <si>
    <t xml:space="preserve">Obligor 8373</t>
  </si>
  <si>
    <t xml:space="preserve">MSF-42374</t>
  </si>
  <si>
    <t xml:space="preserve">Obligor 8374</t>
  </si>
  <si>
    <t xml:space="preserve">MSF-42375</t>
  </si>
  <si>
    <t xml:space="preserve">Obligor 8375</t>
  </si>
  <si>
    <t xml:space="preserve">MSF-42376</t>
  </si>
  <si>
    <t xml:space="preserve">Obligor 8376</t>
  </si>
  <si>
    <t xml:space="preserve">MSF-42377</t>
  </si>
  <si>
    <t xml:space="preserve">Obligor 8377</t>
  </si>
  <si>
    <t xml:space="preserve">MSF-42378</t>
  </si>
  <si>
    <t xml:space="preserve">MSF-42379</t>
  </si>
  <si>
    <t xml:space="preserve">Obligor 8379</t>
  </si>
  <si>
    <t xml:space="preserve">MSF-42380</t>
  </si>
  <si>
    <t xml:space="preserve">Obligor 8380</t>
  </si>
  <si>
    <t xml:space="preserve">MSF-42381</t>
  </si>
  <si>
    <t xml:space="preserve">Obligor 8381</t>
  </si>
  <si>
    <t xml:space="preserve">MSF-42382</t>
  </si>
  <si>
    <t xml:space="preserve">Obligor 8382</t>
  </si>
  <si>
    <t xml:space="preserve">MSF-42383</t>
  </si>
  <si>
    <t xml:space="preserve">Obligor 8383</t>
  </si>
  <si>
    <t xml:space="preserve">MSF-42384</t>
  </si>
  <si>
    <t xml:space="preserve">Obligor 8384</t>
  </si>
  <si>
    <t xml:space="preserve">MSF-42385</t>
  </si>
  <si>
    <t xml:space="preserve">Obligor 8385</t>
  </si>
  <si>
    <t xml:space="preserve">MSF-42386</t>
  </si>
  <si>
    <t xml:space="preserve">Obligor 8386</t>
  </si>
  <si>
    <t xml:space="preserve">MSF-42387</t>
  </si>
  <si>
    <t xml:space="preserve">Obligor 8387</t>
  </si>
  <si>
    <t xml:space="preserve">MSF-42388</t>
  </si>
  <si>
    <t xml:space="preserve">Obligor 8388</t>
  </si>
  <si>
    <t xml:space="preserve">MSF-42389</t>
  </si>
  <si>
    <t xml:space="preserve">Obligor 8389</t>
  </si>
  <si>
    <t xml:space="preserve">MSF-42390</t>
  </si>
  <si>
    <t xml:space="preserve">Obligor 8390</t>
  </si>
  <si>
    <t xml:space="preserve">MSF-42391</t>
  </si>
  <si>
    <t xml:space="preserve">MSF-42392</t>
  </si>
  <si>
    <t xml:space="preserve">Obligor 8392</t>
  </si>
  <si>
    <t xml:space="preserve">MSF-42393</t>
  </si>
  <si>
    <t xml:space="preserve">Obligor 8393</t>
  </si>
  <si>
    <t xml:space="preserve">MSF-42394</t>
  </si>
  <si>
    <t xml:space="preserve">Obligor 8394</t>
  </si>
  <si>
    <t xml:space="preserve">MSF-42395</t>
  </si>
  <si>
    <t xml:space="preserve">Obligor 8395</t>
  </si>
  <si>
    <t xml:space="preserve">MSF-42396</t>
  </si>
  <si>
    <t xml:space="preserve">Obligor 8396</t>
  </si>
  <si>
    <t xml:space="preserve">MSF-42397</t>
  </si>
  <si>
    <t xml:space="preserve">Obligor 8397</t>
  </si>
  <si>
    <t xml:space="preserve">MSF-42398</t>
  </si>
  <si>
    <t xml:space="preserve">Obligor 8398</t>
  </si>
  <si>
    <t xml:space="preserve">MSF-42399</t>
  </si>
  <si>
    <t xml:space="preserve">Obligor 8399</t>
  </si>
  <si>
    <t xml:space="preserve">MSF-42400</t>
  </si>
  <si>
    <t xml:space="preserve">Obligor 8400</t>
  </si>
  <si>
    <t xml:space="preserve">MSF-42401</t>
  </si>
  <si>
    <t xml:space="preserve">Obligor 8401</t>
  </si>
  <si>
    <t xml:space="preserve">MSF-42402</t>
  </si>
  <si>
    <t xml:space="preserve">Obligor 8402</t>
  </si>
  <si>
    <t xml:space="preserve">MSF-42403</t>
  </si>
  <si>
    <t xml:space="preserve">Obligor 8403</t>
  </si>
  <si>
    <t xml:space="preserve">MSF-42404</t>
  </si>
  <si>
    <t xml:space="preserve">Group obligor 2027</t>
  </si>
  <si>
    <t xml:space="preserve">MSF-42405</t>
  </si>
  <si>
    <t xml:space="preserve">Obligor 8405</t>
  </si>
  <si>
    <t xml:space="preserve">MSF-42406</t>
  </si>
  <si>
    <t xml:space="preserve">Obligor 8406</t>
  </si>
  <si>
    <t xml:space="preserve">MSF-42407</t>
  </si>
  <si>
    <t xml:space="preserve">Obligor 8407</t>
  </si>
  <si>
    <t xml:space="preserve">MSF-42408</t>
  </si>
  <si>
    <t xml:space="preserve">Obligor 8408</t>
  </si>
  <si>
    <t xml:space="preserve">MSF-42409</t>
  </si>
  <si>
    <t xml:space="preserve">Obligor 8409</t>
  </si>
  <si>
    <t xml:space="preserve">MSF-42410</t>
  </si>
  <si>
    <t xml:space="preserve">Obligor 8410</t>
  </si>
  <si>
    <t xml:space="preserve">MSF-42411</t>
  </si>
  <si>
    <t xml:space="preserve">Obligor 8411</t>
  </si>
  <si>
    <t xml:space="preserve">MSF-42412</t>
  </si>
  <si>
    <t xml:space="preserve">Obligor 8412</t>
  </si>
  <si>
    <t xml:space="preserve">MSF-42413</t>
  </si>
  <si>
    <t xml:space="preserve">Obligor 8413</t>
  </si>
  <si>
    <t xml:space="preserve">MSF-42414</t>
  </si>
  <si>
    <t xml:space="preserve">Obligor 8414</t>
  </si>
  <si>
    <t xml:space="preserve">MSF-42415</t>
  </si>
  <si>
    <t xml:space="preserve">Obligor 8415</t>
  </si>
  <si>
    <t xml:space="preserve">MSF-42416</t>
  </si>
  <si>
    <t xml:space="preserve">Obligor 8416</t>
  </si>
  <si>
    <t xml:space="preserve">MSF-42417</t>
  </si>
  <si>
    <t xml:space="preserve">MSF-42418</t>
  </si>
  <si>
    <t xml:space="preserve">Obligor 8418</t>
  </si>
  <si>
    <t xml:space="preserve">MSF-42419</t>
  </si>
  <si>
    <t xml:space="preserve">Obligor 8419</t>
  </si>
  <si>
    <t xml:space="preserve">MSF-42420</t>
  </si>
  <si>
    <t xml:space="preserve">Obligor 8420</t>
  </si>
  <si>
    <t xml:space="preserve">MSF-42421</t>
  </si>
  <si>
    <t xml:space="preserve">Obligor 8421</t>
  </si>
  <si>
    <t xml:space="preserve">MSF-42422</t>
  </si>
  <si>
    <t xml:space="preserve">Obligor 8422</t>
  </si>
  <si>
    <t xml:space="preserve">MSF-42423</t>
  </si>
  <si>
    <t xml:space="preserve">Obligor 8423</t>
  </si>
  <si>
    <t xml:space="preserve">MSF-42424</t>
  </si>
  <si>
    <t xml:space="preserve">Obligor 8424</t>
  </si>
  <si>
    <t xml:space="preserve">MSF-42425</t>
  </si>
  <si>
    <t xml:space="preserve">Obligor 8425</t>
  </si>
  <si>
    <t xml:space="preserve">MSF-42426</t>
  </si>
  <si>
    <t xml:space="preserve">Obligor 8426</t>
  </si>
  <si>
    <t xml:space="preserve">MSF-42427</t>
  </si>
  <si>
    <t xml:space="preserve">Obligor 8427</t>
  </si>
  <si>
    <t xml:space="preserve">MSF-42428</t>
  </si>
  <si>
    <t xml:space="preserve">Obligor 8428</t>
  </si>
  <si>
    <t xml:space="preserve">MSF-42429</t>
  </si>
  <si>
    <t xml:space="preserve">Obligor 8429</t>
  </si>
  <si>
    <t xml:space="preserve">MSF-42430</t>
  </si>
  <si>
    <t xml:space="preserve">MSF-42431</t>
  </si>
  <si>
    <t xml:space="preserve">Obligor 8431</t>
  </si>
  <si>
    <t xml:space="preserve">MSF-42432</t>
  </si>
  <si>
    <t xml:space="preserve">Obligor 8432</t>
  </si>
  <si>
    <t xml:space="preserve">MSF-42433</t>
  </si>
  <si>
    <t xml:space="preserve">Obligor 8433</t>
  </si>
  <si>
    <t xml:space="preserve">MSF-42434</t>
  </si>
  <si>
    <t xml:space="preserve">Obligor 8434</t>
  </si>
  <si>
    <t xml:space="preserve">MSF-42435</t>
  </si>
  <si>
    <t xml:space="preserve">Obligor 8435</t>
  </si>
  <si>
    <t xml:space="preserve">MSF-42436</t>
  </si>
  <si>
    <t xml:space="preserve">Obligor 8436</t>
  </si>
  <si>
    <t xml:space="preserve">MSF-42437</t>
  </si>
  <si>
    <t xml:space="preserve">Obligor 8437</t>
  </si>
  <si>
    <t xml:space="preserve">MSF-42438</t>
  </si>
  <si>
    <t xml:space="preserve">Obligor 8438</t>
  </si>
  <si>
    <t xml:space="preserve">MSF-42439</t>
  </si>
  <si>
    <t xml:space="preserve">Obligor 8439</t>
  </si>
  <si>
    <t xml:space="preserve">MSF-42440</t>
  </si>
  <si>
    <t xml:space="preserve">Obligor 8440</t>
  </si>
  <si>
    <t xml:space="preserve">MSF-42441</t>
  </si>
  <si>
    <t xml:space="preserve">Obligor 8441</t>
  </si>
  <si>
    <t xml:space="preserve">MSF-42442</t>
  </si>
  <si>
    <t xml:space="preserve">Obligor 8442</t>
  </si>
  <si>
    <t xml:space="preserve">MSF-42443</t>
  </si>
  <si>
    <t xml:space="preserve">MSF-42444</t>
  </si>
  <si>
    <t xml:space="preserve">Obligor 8444</t>
  </si>
  <si>
    <t xml:space="preserve">MSF-42445</t>
  </si>
  <si>
    <t xml:space="preserve">Obligor 8445</t>
  </si>
  <si>
    <t xml:space="preserve">MSF-42446</t>
  </si>
  <si>
    <t xml:space="preserve">Obligor 8446</t>
  </si>
  <si>
    <t xml:space="preserve">MSF-42447</t>
  </si>
  <si>
    <t xml:space="preserve">Obligor 8447</t>
  </si>
  <si>
    <t xml:space="preserve">MSF-42448</t>
  </si>
  <si>
    <t xml:space="preserve">Obligor 8448</t>
  </si>
  <si>
    <t xml:space="preserve">MSF-42449</t>
  </si>
  <si>
    <t xml:space="preserve">Obligor 8449</t>
  </si>
  <si>
    <t xml:space="preserve">MSF-42450</t>
  </si>
  <si>
    <t xml:space="preserve">Obligor 8450</t>
  </si>
  <si>
    <t xml:space="preserve">MSF-42451</t>
  </si>
  <si>
    <t xml:space="preserve">Obligor 8451</t>
  </si>
  <si>
    <t xml:space="preserve">MSF-42452</t>
  </si>
  <si>
    <t xml:space="preserve">Obligor 8452</t>
  </si>
  <si>
    <t xml:space="preserve">MSF-42453</t>
  </si>
  <si>
    <t xml:space="preserve">Obligor 8453</t>
  </si>
  <si>
    <t xml:space="preserve">MSF-42454</t>
  </si>
  <si>
    <t xml:space="preserve">Obligor 8454</t>
  </si>
  <si>
    <t xml:space="preserve">MSF-42455</t>
  </si>
  <si>
    <t xml:space="preserve">Obligor 8455</t>
  </si>
  <si>
    <t xml:space="preserve">MSF-42456</t>
  </si>
  <si>
    <t xml:space="preserve">Group obligor 2028</t>
  </si>
  <si>
    <t xml:space="preserve">MSF-42457</t>
  </si>
  <si>
    <t xml:space="preserve">Obligor 8457</t>
  </si>
  <si>
    <t xml:space="preserve">MSF-42458</t>
  </si>
  <si>
    <t xml:space="preserve">Obligor 8458</t>
  </si>
  <si>
    <t xml:space="preserve">MSF-42459</t>
  </si>
  <si>
    <t xml:space="preserve">Obligor 8459</t>
  </si>
  <si>
    <t xml:space="preserve">MSF-42460</t>
  </si>
  <si>
    <t xml:space="preserve">Obligor 8460</t>
  </si>
  <si>
    <t xml:space="preserve">MSF-42461</t>
  </si>
  <si>
    <t xml:space="preserve">Obligor 8461</t>
  </si>
  <si>
    <t xml:space="preserve">MSF-42462</t>
  </si>
  <si>
    <t xml:space="preserve">Obligor 8462</t>
  </si>
  <si>
    <t xml:space="preserve">MSF-42463</t>
  </si>
  <si>
    <t xml:space="preserve">Obligor 8463</t>
  </si>
  <si>
    <t xml:space="preserve">MSF-42464</t>
  </si>
  <si>
    <t xml:space="preserve">Obligor 8464</t>
  </si>
  <si>
    <t xml:space="preserve">MSF-42465</t>
  </si>
  <si>
    <t xml:space="preserve">Obligor 8465</t>
  </si>
  <si>
    <t xml:space="preserve">MSF-42466</t>
  </si>
  <si>
    <t xml:space="preserve">Obligor 8466</t>
  </si>
  <si>
    <t xml:space="preserve">MSF-42467</t>
  </si>
  <si>
    <t xml:space="preserve">Obligor 8467</t>
  </si>
  <si>
    <t xml:space="preserve">MSF-42468</t>
  </si>
  <si>
    <t xml:space="preserve">Obligor 8468</t>
  </si>
  <si>
    <t xml:space="preserve">MSF-42469</t>
  </si>
  <si>
    <t xml:space="preserve">MSF-42470</t>
  </si>
  <si>
    <t xml:space="preserve">Obligor 8470</t>
  </si>
  <si>
    <t xml:space="preserve">MSF-42471</t>
  </si>
  <si>
    <t xml:space="preserve">Obligor 8471</t>
  </si>
  <si>
    <t xml:space="preserve">MSF-42472</t>
  </si>
  <si>
    <t xml:space="preserve">Obligor 8472</t>
  </si>
  <si>
    <t xml:space="preserve">MSF-42473</t>
  </si>
  <si>
    <t xml:space="preserve">Obligor 8473</t>
  </si>
  <si>
    <t xml:space="preserve">MSF-42474</t>
  </si>
  <si>
    <t xml:space="preserve">Obligor 8474</t>
  </si>
  <si>
    <t xml:space="preserve">MSF-42475</t>
  </si>
  <si>
    <t xml:space="preserve">Obligor 8475</t>
  </si>
  <si>
    <t xml:space="preserve">MSF-42476</t>
  </si>
  <si>
    <t xml:space="preserve">Obligor 8476</t>
  </si>
  <si>
    <t xml:space="preserve">MSF-42477</t>
  </si>
  <si>
    <t xml:space="preserve">Obligor 8477</t>
  </si>
  <si>
    <t xml:space="preserve">MSF-42478</t>
  </si>
  <si>
    <t xml:space="preserve">Obligor 8478</t>
  </si>
  <si>
    <t xml:space="preserve">MSF-42479</t>
  </si>
  <si>
    <t xml:space="preserve">Obligor 8479</t>
  </si>
  <si>
    <t xml:space="preserve">MSF-42480</t>
  </si>
  <si>
    <t xml:space="preserve">Obligor 8480</t>
  </si>
  <si>
    <t xml:space="preserve">MSF-42481</t>
  </si>
  <si>
    <t xml:space="preserve">Obligor 8481</t>
  </si>
  <si>
    <t xml:space="preserve">MSF-42482</t>
  </si>
  <si>
    <t xml:space="preserve">MSF-42483</t>
  </si>
  <si>
    <t xml:space="preserve">Obligor 8483</t>
  </si>
  <si>
    <t xml:space="preserve">MSF-42484</t>
  </si>
  <si>
    <t xml:space="preserve">Obligor 8484</t>
  </si>
  <si>
    <t xml:space="preserve">MSF-42485</t>
  </si>
  <si>
    <t xml:space="preserve">Obligor 8485</t>
  </si>
  <si>
    <t xml:space="preserve">MSF-42486</t>
  </si>
  <si>
    <t xml:space="preserve">Obligor 8486</t>
  </si>
  <si>
    <t xml:space="preserve">MSF-42487</t>
  </si>
  <si>
    <t xml:space="preserve">Obligor 8487</t>
  </si>
  <si>
    <t xml:space="preserve">MSF-42488</t>
  </si>
  <si>
    <t xml:space="preserve">Obligor 8488</t>
  </si>
  <si>
    <t xml:space="preserve">MSF-42489</t>
  </si>
  <si>
    <t xml:space="preserve">Obligor 8489</t>
  </si>
  <si>
    <t xml:space="preserve">MSF-42490</t>
  </si>
  <si>
    <t xml:space="preserve">Obligor 8490</t>
  </si>
  <si>
    <t xml:space="preserve">MSF-42491</t>
  </si>
  <si>
    <t xml:space="preserve">Obligor 8491</t>
  </si>
  <si>
    <t xml:space="preserve">MSF-42492</t>
  </si>
  <si>
    <t xml:space="preserve">Obligor 8492</t>
  </si>
  <si>
    <t xml:space="preserve">MSF-42493</t>
  </si>
  <si>
    <t xml:space="preserve">Obligor 8493</t>
  </si>
  <si>
    <t xml:space="preserve">MSF-42494</t>
  </si>
  <si>
    <t xml:space="preserve">Obligor 8494</t>
  </si>
  <si>
    <t xml:space="preserve">MSF-42495</t>
  </si>
  <si>
    <t xml:space="preserve">MSF-42496</t>
  </si>
  <si>
    <t xml:space="preserve">Obligor 8496</t>
  </si>
  <si>
    <t xml:space="preserve">MSF-42497</t>
  </si>
  <si>
    <t xml:space="preserve">Obligor 8497</t>
  </si>
  <si>
    <t xml:space="preserve">MSF-42498</t>
  </si>
  <si>
    <t xml:space="preserve">Obligor 8498</t>
  </si>
  <si>
    <t xml:space="preserve">MSF-42499</t>
  </si>
  <si>
    <t xml:space="preserve">Obligor 8499</t>
  </si>
  <si>
    <t xml:space="preserve">MSF-42500</t>
  </si>
  <si>
    <t xml:space="preserve">Obligor 8500</t>
  </si>
  <si>
    <t xml:space="preserve">MSF-42501</t>
  </si>
  <si>
    <t xml:space="preserve">Obligor 8501</t>
  </si>
  <si>
    <t xml:space="preserve">MSF-42502</t>
  </si>
  <si>
    <t xml:space="preserve">Obligor 8502</t>
  </si>
  <si>
    <t xml:space="preserve">MSF-42503</t>
  </si>
  <si>
    <t xml:space="preserve">Obligor 8503</t>
  </si>
  <si>
    <t xml:space="preserve">MSF-42504</t>
  </si>
  <si>
    <t xml:space="preserve">Obligor 8504</t>
  </si>
  <si>
    <t xml:space="preserve">MSF-42505</t>
  </si>
  <si>
    <t xml:space="preserve">Obligor 8505</t>
  </si>
  <si>
    <t xml:space="preserve">MSF-42506</t>
  </si>
  <si>
    <t xml:space="preserve">Obligor 8506</t>
  </si>
  <si>
    <t xml:space="preserve">MSF-42507</t>
  </si>
  <si>
    <t xml:space="preserve">Obligor 8507</t>
  </si>
  <si>
    <t xml:space="preserve">MSF-42508</t>
  </si>
  <si>
    <t xml:space="preserve">Group obligor 2029</t>
  </si>
  <si>
    <t xml:space="preserve">MSF-42509</t>
  </si>
  <si>
    <t xml:space="preserve">Obligor 8509</t>
  </si>
  <si>
    <t xml:space="preserve">MSF-42510</t>
  </si>
  <si>
    <t xml:space="preserve">Obligor 8510</t>
  </si>
  <si>
    <t xml:space="preserve">MSF-42511</t>
  </si>
  <si>
    <t xml:space="preserve">Obligor 8511</t>
  </si>
  <si>
    <t xml:space="preserve">MSF-42512</t>
  </si>
  <si>
    <t xml:space="preserve">Obligor 8512</t>
  </si>
  <si>
    <t xml:space="preserve">MSF-42513</t>
  </si>
  <si>
    <t xml:space="preserve">Obligor 8513</t>
  </si>
  <si>
    <t xml:space="preserve">MSF-42514</t>
  </si>
  <si>
    <t xml:space="preserve">Obligor 8514</t>
  </si>
  <si>
    <t xml:space="preserve">MSF-42515</t>
  </si>
  <si>
    <t xml:space="preserve">Obligor 8515</t>
  </si>
  <si>
    <t xml:space="preserve">MSF-42516</t>
  </si>
  <si>
    <t xml:space="preserve">Obligor 8516</t>
  </si>
  <si>
    <t xml:space="preserve">MSF-42517</t>
  </si>
  <si>
    <t xml:space="preserve">Obligor 8517</t>
  </si>
  <si>
    <t xml:space="preserve">MSF-42518</t>
  </si>
  <si>
    <t xml:space="preserve">Obligor 8518</t>
  </si>
  <si>
    <t xml:space="preserve">MSF-42519</t>
  </si>
  <si>
    <t xml:space="preserve">Obligor 8519</t>
  </si>
  <si>
    <t xml:space="preserve">MSF-42520</t>
  </si>
  <si>
    <t xml:space="preserve">Obligor 8520</t>
  </si>
  <si>
    <t xml:space="preserve">MSF-42521</t>
  </si>
  <si>
    <t xml:space="preserve">MSF-42522</t>
  </si>
  <si>
    <t xml:space="preserve">Obligor 8522</t>
  </si>
  <si>
    <t xml:space="preserve">MSF-42523</t>
  </si>
  <si>
    <t xml:space="preserve">Obligor 8523</t>
  </si>
  <si>
    <t xml:space="preserve">MSF-42524</t>
  </si>
  <si>
    <t xml:space="preserve">Obligor 8524</t>
  </si>
  <si>
    <t xml:space="preserve">MSF-42525</t>
  </si>
  <si>
    <t xml:space="preserve">Obligor 8525</t>
  </si>
  <si>
    <t xml:space="preserve">MSF-42526</t>
  </si>
  <si>
    <t xml:space="preserve">Obligor 8526</t>
  </si>
  <si>
    <t xml:space="preserve">MSF-42527</t>
  </si>
  <si>
    <t xml:space="preserve">Obligor 8527</t>
  </si>
  <si>
    <t xml:space="preserve">MSF-42528</t>
  </si>
  <si>
    <t xml:space="preserve">Obligor 8528</t>
  </si>
  <si>
    <t xml:space="preserve">MSF-42529</t>
  </si>
  <si>
    <t xml:space="preserve">Obligor 8529</t>
  </si>
  <si>
    <t xml:space="preserve">MSF-42530</t>
  </si>
  <si>
    <t xml:space="preserve">Obligor 8530</t>
  </si>
  <si>
    <t xml:space="preserve">MSF-42531</t>
  </si>
  <si>
    <t xml:space="preserve">Obligor 8531</t>
  </si>
  <si>
    <t xml:space="preserve">MSF-42532</t>
  </si>
  <si>
    <t xml:space="preserve">Obligor 8532</t>
  </si>
  <si>
    <t xml:space="preserve">MSF-42533</t>
  </si>
  <si>
    <t xml:space="preserve">Obligor 8533</t>
  </si>
  <si>
    <t xml:space="preserve">MSF-42534</t>
  </si>
  <si>
    <t xml:space="preserve">MSF-42535</t>
  </si>
  <si>
    <t xml:space="preserve">Obligor 8535</t>
  </si>
  <si>
    <t xml:space="preserve">MSF-42536</t>
  </si>
  <si>
    <t xml:space="preserve">Obligor 8536</t>
  </si>
  <si>
    <t xml:space="preserve">MSF-42537</t>
  </si>
  <si>
    <t xml:space="preserve">Obligor 8537</t>
  </si>
  <si>
    <t xml:space="preserve">MSF-42538</t>
  </si>
  <si>
    <t xml:space="preserve">Obligor 8538</t>
  </si>
  <si>
    <t xml:space="preserve">MSF-42539</t>
  </si>
  <si>
    <t xml:space="preserve">Obligor 8539</t>
  </si>
  <si>
    <t xml:space="preserve">MSF-42540</t>
  </si>
  <si>
    <t xml:space="preserve">Obligor 8540</t>
  </si>
  <si>
    <t xml:space="preserve">MSF-42541</t>
  </si>
  <si>
    <t xml:space="preserve">Obligor 8541</t>
  </si>
  <si>
    <t xml:space="preserve">MSF-42542</t>
  </si>
  <si>
    <t xml:space="preserve">Obligor 8542</t>
  </si>
  <si>
    <t xml:space="preserve">MSF-42543</t>
  </si>
  <si>
    <t xml:space="preserve">Obligor 8543</t>
  </si>
  <si>
    <t xml:space="preserve">MSF-42544</t>
  </si>
  <si>
    <t xml:space="preserve">Obligor 8544</t>
  </si>
  <si>
    <t xml:space="preserve">MSF-42545</t>
  </si>
  <si>
    <t xml:space="preserve">Obligor 8545</t>
  </si>
  <si>
    <t xml:space="preserve">MSF-42546</t>
  </si>
  <si>
    <t xml:space="preserve">Obligor 8546</t>
  </si>
  <si>
    <t xml:space="preserve">MSF-42547</t>
  </si>
  <si>
    <t xml:space="preserve">MSF-42548</t>
  </si>
  <si>
    <t xml:space="preserve">Obligor 8548</t>
  </si>
  <si>
    <t xml:space="preserve">MSF-42549</t>
  </si>
  <si>
    <t xml:space="preserve">Obligor 8549</t>
  </si>
  <si>
    <t xml:space="preserve">MSF-42550</t>
  </si>
  <si>
    <t xml:space="preserve">Obligor 8550</t>
  </si>
  <si>
    <t xml:space="preserve">MSF-42551</t>
  </si>
  <si>
    <t xml:space="preserve">Obligor 8551</t>
  </si>
  <si>
    <t xml:space="preserve">MSF-42552</t>
  </si>
  <si>
    <t xml:space="preserve">Obligor 8552</t>
  </si>
  <si>
    <t xml:space="preserve">MSF-42553</t>
  </si>
  <si>
    <t xml:space="preserve">Obligor 8553</t>
  </si>
  <si>
    <t xml:space="preserve">MSF-42554</t>
  </si>
  <si>
    <t xml:space="preserve">Obligor 8554</t>
  </si>
  <si>
    <t xml:space="preserve">MSF-42555</t>
  </si>
  <si>
    <t xml:space="preserve">Obligor 8555</t>
  </si>
  <si>
    <t xml:space="preserve">MSF-42556</t>
  </si>
  <si>
    <t xml:space="preserve">Obligor 8556</t>
  </si>
  <si>
    <t xml:space="preserve">MSF-42557</t>
  </si>
  <si>
    <t xml:space="preserve">Obligor 8557</t>
  </si>
  <si>
    <t xml:space="preserve">MSF-42558</t>
  </si>
  <si>
    <t xml:space="preserve">Obligor 8558</t>
  </si>
  <si>
    <t xml:space="preserve">MSF-42559</t>
  </si>
  <si>
    <t xml:space="preserve">Obligor 8559</t>
  </si>
  <si>
    <t xml:space="preserve">MSF-42560</t>
  </si>
  <si>
    <t xml:space="preserve">Group obligor 2030</t>
  </si>
  <si>
    <t xml:space="preserve">MSF-42561</t>
  </si>
  <si>
    <t xml:space="preserve">Obligor 8561</t>
  </si>
  <si>
    <t xml:space="preserve">MSF-42562</t>
  </si>
  <si>
    <t xml:space="preserve">Obligor 8562</t>
  </si>
  <si>
    <t xml:space="preserve">MSF-42563</t>
  </si>
  <si>
    <t xml:space="preserve">Obligor 8563</t>
  </si>
  <si>
    <t xml:space="preserve">MSF-42564</t>
  </si>
  <si>
    <t xml:space="preserve">Obligor 8564</t>
  </si>
  <si>
    <t xml:space="preserve">MSF-42565</t>
  </si>
  <si>
    <t xml:space="preserve">Obligor 8565</t>
  </si>
  <si>
    <t xml:space="preserve">MSF-42566</t>
  </si>
  <si>
    <t xml:space="preserve">Obligor 8566</t>
  </si>
  <si>
    <t xml:space="preserve">MSF-42567</t>
  </si>
  <si>
    <t xml:space="preserve">Obligor 8567</t>
  </si>
  <si>
    <t xml:space="preserve">MSF-42568</t>
  </si>
  <si>
    <t xml:space="preserve">Obligor 8568</t>
  </si>
  <si>
    <t xml:space="preserve">MSF-42569</t>
  </si>
  <si>
    <t xml:space="preserve">Obligor 8569</t>
  </si>
  <si>
    <t xml:space="preserve">MSF-42570</t>
  </si>
  <si>
    <t xml:space="preserve">Obligor 8570</t>
  </si>
  <si>
    <t xml:space="preserve">MSF-42571</t>
  </si>
  <si>
    <t xml:space="preserve">Obligor 8571</t>
  </si>
  <si>
    <t xml:space="preserve">MSF-42572</t>
  </si>
  <si>
    <t xml:space="preserve">Obligor 8572</t>
  </si>
  <si>
    <t xml:space="preserve">MSF-42573</t>
  </si>
  <si>
    <t xml:space="preserve">MSF-42574</t>
  </si>
  <si>
    <t xml:space="preserve">Obligor 8574</t>
  </si>
  <si>
    <t xml:space="preserve">MSF-42575</t>
  </si>
  <si>
    <t xml:space="preserve">Obligor 8575</t>
  </si>
  <si>
    <t xml:space="preserve">MSF-42576</t>
  </si>
  <si>
    <t xml:space="preserve">Obligor 8576</t>
  </si>
  <si>
    <t xml:space="preserve">MSF-42577</t>
  </si>
  <si>
    <t xml:space="preserve">Obligor 8577</t>
  </si>
  <si>
    <t xml:space="preserve">MSF-42578</t>
  </si>
  <si>
    <t xml:space="preserve">Obligor 8578</t>
  </si>
  <si>
    <t xml:space="preserve">MSF-42579</t>
  </si>
  <si>
    <t xml:space="preserve">Obligor 8579</t>
  </si>
  <si>
    <t xml:space="preserve">MSF-42580</t>
  </si>
  <si>
    <t xml:space="preserve">Obligor 8580</t>
  </si>
  <si>
    <t xml:space="preserve">MSF-42581</t>
  </si>
  <si>
    <t xml:space="preserve">Obligor 8581</t>
  </si>
  <si>
    <t xml:space="preserve">MSF-42582</t>
  </si>
  <si>
    <t xml:space="preserve">Obligor 8582</t>
  </si>
  <si>
    <t xml:space="preserve">MSF-42583</t>
  </si>
  <si>
    <t xml:space="preserve">Obligor 8583</t>
  </si>
  <si>
    <t xml:space="preserve">MSF-42584</t>
  </si>
  <si>
    <t xml:space="preserve">Obligor 8584</t>
  </si>
  <si>
    <t xml:space="preserve">MSF-42585</t>
  </si>
  <si>
    <t xml:space="preserve">Obligor 8585</t>
  </si>
  <si>
    <t xml:space="preserve">MSF-42586</t>
  </si>
  <si>
    <t xml:space="preserve">MSF-42587</t>
  </si>
  <si>
    <t xml:space="preserve">Obligor 8587</t>
  </si>
  <si>
    <t xml:space="preserve">MSF-42588</t>
  </si>
  <si>
    <t xml:space="preserve">Obligor 8588</t>
  </si>
  <si>
    <t xml:space="preserve">MSF-42589</t>
  </si>
  <si>
    <t xml:space="preserve">Obligor 8589</t>
  </si>
  <si>
    <t xml:space="preserve">MSF-42590</t>
  </si>
  <si>
    <t xml:space="preserve">Obligor 8590</t>
  </si>
  <si>
    <t xml:space="preserve">MSF-42591</t>
  </si>
  <si>
    <t xml:space="preserve">Obligor 8591</t>
  </si>
  <si>
    <t xml:space="preserve">MSF-42592</t>
  </si>
  <si>
    <t xml:space="preserve">Obligor 8592</t>
  </si>
  <si>
    <t xml:space="preserve">MSF-42593</t>
  </si>
  <si>
    <t xml:space="preserve">Obligor 8593</t>
  </si>
  <si>
    <t xml:space="preserve">MSF-42594</t>
  </si>
  <si>
    <t xml:space="preserve">Obligor 8594</t>
  </si>
  <si>
    <t xml:space="preserve">MSF-42595</t>
  </si>
  <si>
    <t xml:space="preserve">Obligor 8595</t>
  </si>
  <si>
    <t xml:space="preserve">MSF-42596</t>
  </si>
  <si>
    <t xml:space="preserve">Obligor 8596</t>
  </si>
  <si>
    <t xml:space="preserve">MSF-42597</t>
  </si>
  <si>
    <t xml:space="preserve">Obligor 8597</t>
  </si>
  <si>
    <t xml:space="preserve">MSF-42598</t>
  </si>
  <si>
    <t xml:space="preserve">Obligor 8598</t>
  </si>
  <si>
    <t xml:space="preserve">MSF-42599</t>
  </si>
  <si>
    <t xml:space="preserve">MSF-42600</t>
  </si>
  <si>
    <t xml:space="preserve">Obligor 8600</t>
  </si>
  <si>
    <t xml:space="preserve">MSF-42601</t>
  </si>
  <si>
    <t xml:space="preserve">Obligor 8601</t>
  </si>
  <si>
    <t xml:space="preserve">MSF-42602</t>
  </si>
  <si>
    <t xml:space="preserve">Obligor 8602</t>
  </si>
  <si>
    <t xml:space="preserve">MSF-42603</t>
  </si>
  <si>
    <t xml:space="preserve">Obligor 8603</t>
  </si>
  <si>
    <t xml:space="preserve">MSF-42604</t>
  </si>
  <si>
    <t xml:space="preserve">Obligor 8604</t>
  </si>
  <si>
    <t xml:space="preserve">MSF-42605</t>
  </si>
  <si>
    <t xml:space="preserve">Obligor 8605</t>
  </si>
  <si>
    <t xml:space="preserve">MSF-42606</t>
  </si>
  <si>
    <t xml:space="preserve">Obligor 8606</t>
  </si>
  <si>
    <t xml:space="preserve">MSF-42607</t>
  </si>
  <si>
    <t xml:space="preserve">Obligor 8607</t>
  </si>
  <si>
    <t xml:space="preserve">MSF-42608</t>
  </si>
  <si>
    <t xml:space="preserve">Obligor 8608</t>
  </si>
  <si>
    <t xml:space="preserve">MSF-42609</t>
  </si>
  <si>
    <t xml:space="preserve">Obligor 8609</t>
  </si>
  <si>
    <t xml:space="preserve">MSF-42610</t>
  </si>
  <si>
    <t xml:space="preserve">Obligor 8610</t>
  </si>
  <si>
    <t xml:space="preserve">MSF-42611</t>
  </si>
  <si>
    <t xml:space="preserve">Obligor 8611</t>
  </si>
  <si>
    <t xml:space="preserve">MSF-42612</t>
  </si>
  <si>
    <t xml:space="preserve">Group obligor 2031</t>
  </si>
  <si>
    <t xml:space="preserve">MSF-42613</t>
  </si>
  <si>
    <t xml:space="preserve">Obligor 8613</t>
  </si>
  <si>
    <t xml:space="preserve">MSF-42614</t>
  </si>
  <si>
    <t xml:space="preserve">Obligor 8614</t>
  </si>
  <si>
    <t xml:space="preserve">MSF-42615</t>
  </si>
  <si>
    <t xml:space="preserve">Obligor 8615</t>
  </si>
  <si>
    <t xml:space="preserve">MSF-42616</t>
  </si>
  <si>
    <t xml:space="preserve">Obligor 8616</t>
  </si>
  <si>
    <t xml:space="preserve">MSF-42617</t>
  </si>
  <si>
    <t xml:space="preserve">Obligor 8617</t>
  </si>
  <si>
    <t xml:space="preserve">MSF-42618</t>
  </si>
  <si>
    <t xml:space="preserve">Obligor 8618</t>
  </si>
  <si>
    <t xml:space="preserve">MSF-42619</t>
  </si>
  <si>
    <t xml:space="preserve">Obligor 8619</t>
  </si>
  <si>
    <t xml:space="preserve">MSF-42620</t>
  </si>
  <si>
    <t xml:space="preserve">Obligor 8620</t>
  </si>
  <si>
    <t xml:space="preserve">MSF-42621</t>
  </si>
  <si>
    <t xml:space="preserve">Obligor 8621</t>
  </si>
  <si>
    <t xml:space="preserve">MSF-42622</t>
  </si>
  <si>
    <t xml:space="preserve">Obligor 8622</t>
  </si>
  <si>
    <t xml:space="preserve">MSF-42623</t>
  </si>
  <si>
    <t xml:space="preserve">Obligor 8623</t>
  </si>
  <si>
    <t xml:space="preserve">MSF-42624</t>
  </si>
  <si>
    <t xml:space="preserve">Obligor 8624</t>
  </si>
  <si>
    <t xml:space="preserve">MSF-42625</t>
  </si>
  <si>
    <t xml:space="preserve">MSF-42626</t>
  </si>
  <si>
    <t xml:space="preserve">Obligor 8626</t>
  </si>
  <si>
    <t xml:space="preserve">MSF-42627</t>
  </si>
  <si>
    <t xml:space="preserve">Obligor 8627</t>
  </si>
  <si>
    <t xml:space="preserve">MSF-42628</t>
  </si>
  <si>
    <t xml:space="preserve">Obligor 8628</t>
  </si>
  <si>
    <t xml:space="preserve">MSF-42629</t>
  </si>
  <si>
    <t xml:space="preserve">Obligor 8629</t>
  </si>
  <si>
    <t xml:space="preserve">MSF-42630</t>
  </si>
  <si>
    <t xml:space="preserve">Obligor 8630</t>
  </si>
  <si>
    <t xml:space="preserve">MSF-42631</t>
  </si>
  <si>
    <t xml:space="preserve">Obligor 8631</t>
  </si>
  <si>
    <t xml:space="preserve">MSF-42632</t>
  </si>
  <si>
    <t xml:space="preserve">Obligor 8632</t>
  </si>
  <si>
    <t xml:space="preserve">MSF-42633</t>
  </si>
  <si>
    <t xml:space="preserve">Obligor 8633</t>
  </si>
  <si>
    <t xml:space="preserve">MSF-42634</t>
  </si>
  <si>
    <t xml:space="preserve">Obligor 8634</t>
  </si>
  <si>
    <t xml:space="preserve">MSF-42635</t>
  </si>
  <si>
    <t xml:space="preserve">Obligor 8635</t>
  </si>
  <si>
    <t xml:space="preserve">MSF-42636</t>
  </si>
  <si>
    <t xml:space="preserve">Obligor 8636</t>
  </si>
  <si>
    <t xml:space="preserve">MSF-42637</t>
  </si>
  <si>
    <t xml:space="preserve">Obligor 8637</t>
  </si>
  <si>
    <t xml:space="preserve">MSF-42638</t>
  </si>
  <si>
    <t xml:space="preserve">MSF-42639</t>
  </si>
  <si>
    <t xml:space="preserve">Obligor 8639</t>
  </si>
  <si>
    <t xml:space="preserve">MSF-42640</t>
  </si>
  <si>
    <t xml:space="preserve">Obligor 8640</t>
  </si>
  <si>
    <t xml:space="preserve">MSF-42641</t>
  </si>
  <si>
    <t xml:space="preserve">Obligor 8641</t>
  </si>
  <si>
    <t xml:space="preserve">MSF-42642</t>
  </si>
  <si>
    <t xml:space="preserve">Obligor 8642</t>
  </si>
  <si>
    <t xml:space="preserve">MSF-42643</t>
  </si>
  <si>
    <t xml:space="preserve">Obligor 8643</t>
  </si>
  <si>
    <t xml:space="preserve">MSF-42644</t>
  </si>
  <si>
    <t xml:space="preserve">Obligor 8644</t>
  </si>
  <si>
    <t xml:space="preserve">MSF-42645</t>
  </si>
  <si>
    <t xml:space="preserve">Obligor 8645</t>
  </si>
  <si>
    <t xml:space="preserve">MSF-42646</t>
  </si>
  <si>
    <t xml:space="preserve">Obligor 8646</t>
  </si>
  <si>
    <t xml:space="preserve">MSF-42647</t>
  </si>
  <si>
    <t xml:space="preserve">Obligor 8647</t>
  </si>
  <si>
    <t xml:space="preserve">MSF-42648</t>
  </si>
  <si>
    <t xml:space="preserve">Obligor 8648</t>
  </si>
  <si>
    <t xml:space="preserve">MSF-42649</t>
  </si>
  <si>
    <t xml:space="preserve">Obligor 8649</t>
  </si>
  <si>
    <t xml:space="preserve">MSF-42650</t>
  </si>
  <si>
    <t xml:space="preserve">Obligor 8650</t>
  </si>
  <si>
    <t xml:space="preserve">MSF-42651</t>
  </si>
  <si>
    <t xml:space="preserve">MSF-42652</t>
  </si>
  <si>
    <t xml:space="preserve">Obligor 8652</t>
  </si>
  <si>
    <t xml:space="preserve">MSF-42653</t>
  </si>
  <si>
    <t xml:space="preserve">Obligor 8653</t>
  </si>
  <si>
    <t xml:space="preserve">MSF-42654</t>
  </si>
  <si>
    <t xml:space="preserve">Obligor 8654</t>
  </si>
  <si>
    <t xml:space="preserve">MSF-42655</t>
  </si>
  <si>
    <t xml:space="preserve">Obligor 8655</t>
  </si>
  <si>
    <t xml:space="preserve">MSF-42656</t>
  </si>
  <si>
    <t xml:space="preserve">Obligor 8656</t>
  </si>
  <si>
    <t xml:space="preserve">MSF-42657</t>
  </si>
  <si>
    <t xml:space="preserve">Obligor 8657</t>
  </si>
  <si>
    <t xml:space="preserve">MSF-42658</t>
  </si>
  <si>
    <t xml:space="preserve">Obligor 8658</t>
  </si>
  <si>
    <t xml:space="preserve">MSF-42659</t>
  </si>
  <si>
    <t xml:space="preserve">Obligor 8659</t>
  </si>
  <si>
    <t xml:space="preserve">MSF-42660</t>
  </si>
  <si>
    <t xml:space="preserve">Obligor 8660</t>
  </si>
  <si>
    <t xml:space="preserve">MSF-42661</t>
  </si>
  <si>
    <t xml:space="preserve">Obligor 8661</t>
  </si>
  <si>
    <t xml:space="preserve">MSF-42662</t>
  </si>
  <si>
    <t xml:space="preserve">Obligor 8662</t>
  </si>
  <si>
    <t xml:space="preserve">MSF-42663</t>
  </si>
  <si>
    <t xml:space="preserve">Obligor 8663</t>
  </si>
  <si>
    <t xml:space="preserve">MSF-42664</t>
  </si>
  <si>
    <t xml:space="preserve">Group obligor 2032</t>
  </si>
  <si>
    <t xml:space="preserve">MSF-42665</t>
  </si>
  <si>
    <t xml:space="preserve">Obligor 8665</t>
  </si>
  <si>
    <t xml:space="preserve">MSF-42666</t>
  </si>
  <si>
    <t xml:space="preserve">Obligor 8666</t>
  </si>
  <si>
    <t xml:space="preserve">MSF-42667</t>
  </si>
  <si>
    <t xml:space="preserve">Obligor 8667</t>
  </si>
  <si>
    <t xml:space="preserve">MSF-42668</t>
  </si>
  <si>
    <t xml:space="preserve">Obligor 8668</t>
  </si>
  <si>
    <t xml:space="preserve">MSF-42669</t>
  </si>
  <si>
    <t xml:space="preserve">Obligor 8669</t>
  </si>
  <si>
    <t xml:space="preserve">MSF-42670</t>
  </si>
  <si>
    <t xml:space="preserve">Obligor 8670</t>
  </si>
  <si>
    <t xml:space="preserve">MSF-42671</t>
  </si>
  <si>
    <t xml:space="preserve">Obligor 8671</t>
  </si>
  <si>
    <t xml:space="preserve">MSF-42672</t>
  </si>
  <si>
    <t xml:space="preserve">Obligor 8672</t>
  </si>
  <si>
    <t xml:space="preserve">MSF-42673</t>
  </si>
  <si>
    <t xml:space="preserve">Obligor 8673</t>
  </si>
  <si>
    <t xml:space="preserve">MSF-42674</t>
  </si>
  <si>
    <t xml:space="preserve">Obligor 8674</t>
  </si>
  <si>
    <t xml:space="preserve">MSF-42675</t>
  </si>
  <si>
    <t xml:space="preserve">Obligor 8675</t>
  </si>
  <si>
    <t xml:space="preserve">MSF-42676</t>
  </si>
  <si>
    <t xml:space="preserve">Obligor 8676</t>
  </si>
  <si>
    <t xml:space="preserve">MSF-42677</t>
  </si>
  <si>
    <t xml:space="preserve">MSF-42678</t>
  </si>
  <si>
    <t xml:space="preserve">Obligor 8678</t>
  </si>
  <si>
    <t xml:space="preserve">MSF-42679</t>
  </si>
  <si>
    <t xml:space="preserve">Obligor 8679</t>
  </si>
  <si>
    <t xml:space="preserve">MSF-42680</t>
  </si>
  <si>
    <t xml:space="preserve">Obligor 8680</t>
  </si>
  <si>
    <t xml:space="preserve">MSF-42681</t>
  </si>
  <si>
    <t xml:space="preserve">Obligor 8681</t>
  </si>
  <si>
    <t xml:space="preserve">MSF-42682</t>
  </si>
  <si>
    <t xml:space="preserve">Obligor 8682</t>
  </si>
  <si>
    <t xml:space="preserve">MSF-42683</t>
  </si>
  <si>
    <t xml:space="preserve">Obligor 8683</t>
  </si>
  <si>
    <t xml:space="preserve">MSF-42684</t>
  </si>
  <si>
    <t xml:space="preserve">Obligor 8684</t>
  </si>
  <si>
    <t xml:space="preserve">MSF-42685</t>
  </si>
  <si>
    <t xml:space="preserve">Obligor 8685</t>
  </si>
  <si>
    <t xml:space="preserve">MSF-42686</t>
  </si>
  <si>
    <t xml:space="preserve">Obligor 8686</t>
  </si>
  <si>
    <t xml:space="preserve">MSF-42687</t>
  </si>
  <si>
    <t xml:space="preserve">Obligor 8687</t>
  </si>
  <si>
    <t xml:space="preserve">MSF-42688</t>
  </si>
  <si>
    <t xml:space="preserve">Obligor 8688</t>
  </si>
  <si>
    <t xml:space="preserve">MSF-42689</t>
  </si>
  <si>
    <t xml:space="preserve">Obligor 8689</t>
  </si>
  <si>
    <t xml:space="preserve">MSF-42690</t>
  </si>
  <si>
    <t xml:space="preserve">MSF-42691</t>
  </si>
  <si>
    <t xml:space="preserve">Obligor 8691</t>
  </si>
  <si>
    <t xml:space="preserve">MSF-42692</t>
  </si>
  <si>
    <t xml:space="preserve">Obligor 8692</t>
  </si>
  <si>
    <t xml:space="preserve">MSF-42693</t>
  </si>
  <si>
    <t xml:space="preserve">Obligor 8693</t>
  </si>
  <si>
    <t xml:space="preserve">MSF-42694</t>
  </si>
  <si>
    <t xml:space="preserve">Obligor 8694</t>
  </si>
  <si>
    <t xml:space="preserve">MSF-42695</t>
  </si>
  <si>
    <t xml:space="preserve">Obligor 8695</t>
  </si>
  <si>
    <t xml:space="preserve">MSF-42696</t>
  </si>
  <si>
    <t xml:space="preserve">Obligor 8696</t>
  </si>
  <si>
    <t xml:space="preserve">MSF-42697</t>
  </si>
  <si>
    <t xml:space="preserve">Obligor 8697</t>
  </si>
  <si>
    <t xml:space="preserve">MSF-42698</t>
  </si>
  <si>
    <t xml:space="preserve">Obligor 8698</t>
  </si>
  <si>
    <t xml:space="preserve">MSF-42699</t>
  </si>
  <si>
    <t xml:space="preserve">Obligor 8699</t>
  </si>
  <si>
    <t xml:space="preserve">MSF-42700</t>
  </si>
  <si>
    <t xml:space="preserve">Obligor 8700</t>
  </si>
  <si>
    <t xml:space="preserve">MSF-42701</t>
  </si>
  <si>
    <t xml:space="preserve">Obligor 8701</t>
  </si>
  <si>
    <t xml:space="preserve">MSF-42702</t>
  </si>
  <si>
    <t xml:space="preserve">Obligor 8702</t>
  </si>
  <si>
    <t xml:space="preserve">MSF-42703</t>
  </si>
  <si>
    <t xml:space="preserve">MSF-42704</t>
  </si>
  <si>
    <t xml:space="preserve">Obligor 8704</t>
  </si>
  <si>
    <t xml:space="preserve">MSF-42705</t>
  </si>
  <si>
    <t xml:space="preserve">Obligor 8705</t>
  </si>
  <si>
    <t xml:space="preserve">MSF-42706</t>
  </si>
  <si>
    <t xml:space="preserve">Obligor 8706</t>
  </si>
  <si>
    <t xml:space="preserve">MSF-42707</t>
  </si>
  <si>
    <t xml:space="preserve">Obligor 8707</t>
  </si>
  <si>
    <t xml:space="preserve">MSF-42708</t>
  </si>
  <si>
    <t xml:space="preserve">Obligor 8708</t>
  </si>
  <si>
    <t xml:space="preserve">MSF-42709</t>
  </si>
  <si>
    <t xml:space="preserve">Obligor 8709</t>
  </si>
  <si>
    <t xml:space="preserve">MSF-42710</t>
  </si>
  <si>
    <t xml:space="preserve">Obligor 8710</t>
  </si>
  <si>
    <t xml:space="preserve">MSF-42711</t>
  </si>
  <si>
    <t xml:space="preserve">Obligor 8711</t>
  </si>
  <si>
    <t xml:space="preserve">MSF-42712</t>
  </si>
  <si>
    <t xml:space="preserve">Obligor 8712</t>
  </si>
  <si>
    <t xml:space="preserve">MSF-42713</t>
  </si>
  <si>
    <t xml:space="preserve">Obligor 8713</t>
  </si>
  <si>
    <t xml:space="preserve">MSF-42714</t>
  </si>
  <si>
    <t xml:space="preserve">Obligor 8714</t>
  </si>
  <si>
    <t xml:space="preserve">MSF-42715</t>
  </si>
  <si>
    <t xml:space="preserve">Obligor 8715</t>
  </si>
  <si>
    <t xml:space="preserve">MSF-42716</t>
  </si>
  <si>
    <t xml:space="preserve">Group obligor 2033</t>
  </si>
  <si>
    <t xml:space="preserve">MSF-42717</t>
  </si>
  <si>
    <t xml:space="preserve">Obligor 8717</t>
  </si>
  <si>
    <t xml:space="preserve">MSF-42718</t>
  </si>
  <si>
    <t xml:space="preserve">Obligor 8718</t>
  </si>
  <si>
    <t xml:space="preserve">MSF-42719</t>
  </si>
  <si>
    <t xml:space="preserve">Obligor 8719</t>
  </si>
  <si>
    <t xml:space="preserve">MSF-42720</t>
  </si>
  <si>
    <t xml:space="preserve">Obligor 8720</t>
  </si>
  <si>
    <t xml:space="preserve">MSF-42721</t>
  </si>
  <si>
    <t xml:space="preserve">Obligor 8721</t>
  </si>
  <si>
    <t xml:space="preserve">MSF-42722</t>
  </si>
  <si>
    <t xml:space="preserve">Obligor 8722</t>
  </si>
  <si>
    <t xml:space="preserve">MSF-42723</t>
  </si>
  <si>
    <t xml:space="preserve">Obligor 8723</t>
  </si>
  <si>
    <t xml:space="preserve">MSF-42724</t>
  </si>
  <si>
    <t xml:space="preserve">Obligor 8724</t>
  </si>
  <si>
    <t xml:space="preserve">MSF-42725</t>
  </si>
  <si>
    <t xml:space="preserve">Obligor 8725</t>
  </si>
  <si>
    <t xml:space="preserve">MSF-42726</t>
  </si>
  <si>
    <t xml:space="preserve">Obligor 8726</t>
  </si>
  <si>
    <t xml:space="preserve">MSF-42727</t>
  </si>
  <si>
    <t xml:space="preserve">Obligor 8727</t>
  </si>
  <si>
    <t xml:space="preserve">MSF-42728</t>
  </si>
  <si>
    <t xml:space="preserve">Obligor 8728</t>
  </si>
  <si>
    <t xml:space="preserve">MSF-42729</t>
  </si>
  <si>
    <t xml:space="preserve">MSF-42730</t>
  </si>
  <si>
    <t xml:space="preserve">Obligor 8730</t>
  </si>
  <si>
    <t xml:space="preserve">MSF-42731</t>
  </si>
  <si>
    <t xml:space="preserve">Obligor 8731</t>
  </si>
  <si>
    <t xml:space="preserve">MSF-42732</t>
  </si>
  <si>
    <t xml:space="preserve">Obligor 8732</t>
  </si>
  <si>
    <t xml:space="preserve">MSF-42733</t>
  </si>
  <si>
    <t xml:space="preserve">Obligor 8733</t>
  </si>
  <si>
    <t xml:space="preserve">MSF-42734</t>
  </si>
  <si>
    <t xml:space="preserve">Obligor 8734</t>
  </si>
  <si>
    <t xml:space="preserve">MSF-42735</t>
  </si>
  <si>
    <t xml:space="preserve">Obligor 8735</t>
  </si>
  <si>
    <t xml:space="preserve">MSF-42736</t>
  </si>
  <si>
    <t xml:space="preserve">Obligor 8736</t>
  </si>
  <si>
    <t xml:space="preserve">MSF-42737</t>
  </si>
  <si>
    <t xml:space="preserve">Obligor 8737</t>
  </si>
  <si>
    <t xml:space="preserve">MSF-42738</t>
  </si>
  <si>
    <t xml:space="preserve">Obligor 8738</t>
  </si>
  <si>
    <t xml:space="preserve">MSF-42739</t>
  </si>
  <si>
    <t xml:space="preserve">Obligor 8739</t>
  </si>
  <si>
    <t xml:space="preserve">MSF-42740</t>
  </si>
  <si>
    <t xml:space="preserve">Obligor 8740</t>
  </si>
  <si>
    <t xml:space="preserve">MSF-42741</t>
  </si>
  <si>
    <t xml:space="preserve">Obligor 8741</t>
  </si>
  <si>
    <t xml:space="preserve">MSF-42742</t>
  </si>
  <si>
    <t xml:space="preserve">MSF-42743</t>
  </si>
  <si>
    <t xml:space="preserve">Obligor 8743</t>
  </si>
  <si>
    <t xml:space="preserve">MSF-42744</t>
  </si>
  <si>
    <t xml:space="preserve">Obligor 8744</t>
  </si>
  <si>
    <t xml:space="preserve">MSF-42745</t>
  </si>
  <si>
    <t xml:space="preserve">Obligor 8745</t>
  </si>
  <si>
    <t xml:space="preserve">MSF-42746</t>
  </si>
  <si>
    <t xml:space="preserve">Obligor 8746</t>
  </si>
  <si>
    <t xml:space="preserve">MSF-42747</t>
  </si>
  <si>
    <t xml:space="preserve">Obligor 8747</t>
  </si>
  <si>
    <t xml:space="preserve">MSF-42748</t>
  </si>
  <si>
    <t xml:space="preserve">Obligor 8748</t>
  </si>
  <si>
    <t xml:space="preserve">MSF-42749</t>
  </si>
  <si>
    <t xml:space="preserve">Obligor 8749</t>
  </si>
  <si>
    <t xml:space="preserve">MSF-42750</t>
  </si>
  <si>
    <t xml:space="preserve">Obligor 8750</t>
  </si>
  <si>
    <t xml:space="preserve">MSF-42751</t>
  </si>
  <si>
    <t xml:space="preserve">Obligor 8751</t>
  </si>
  <si>
    <t xml:space="preserve">MSF-42752</t>
  </si>
  <si>
    <t xml:space="preserve">Obligor 8752</t>
  </si>
  <si>
    <t xml:space="preserve">MSF-42753</t>
  </si>
  <si>
    <t xml:space="preserve">Obligor 8753</t>
  </si>
  <si>
    <t xml:space="preserve">MSF-42754</t>
  </si>
  <si>
    <t xml:space="preserve">Obligor 8754</t>
  </si>
  <si>
    <t xml:space="preserve">MSF-42755</t>
  </si>
  <si>
    <t xml:space="preserve">MSF-42756</t>
  </si>
  <si>
    <t xml:space="preserve">Obligor 8756</t>
  </si>
  <si>
    <t xml:space="preserve">MSF-42757</t>
  </si>
  <si>
    <t xml:space="preserve">Obligor 8757</t>
  </si>
  <si>
    <t xml:space="preserve">MSF-42758</t>
  </si>
  <si>
    <t xml:space="preserve">Obligor 8758</t>
  </si>
  <si>
    <t xml:space="preserve">MSF-42759</t>
  </si>
  <si>
    <t xml:space="preserve">Obligor 8759</t>
  </si>
  <si>
    <t xml:space="preserve">MSF-42760</t>
  </si>
  <si>
    <t xml:space="preserve">Obligor 8760</t>
  </si>
  <si>
    <t xml:space="preserve">MSF-42761</t>
  </si>
  <si>
    <t xml:space="preserve">Obligor 8761</t>
  </si>
  <si>
    <t xml:space="preserve">MSF-42762</t>
  </si>
  <si>
    <t xml:space="preserve">Obligor 8762</t>
  </si>
  <si>
    <t xml:space="preserve">MSF-42763</t>
  </si>
  <si>
    <t xml:space="preserve">Obligor 8763</t>
  </si>
  <si>
    <t xml:space="preserve">MSF-42764</t>
  </si>
  <si>
    <t xml:space="preserve">Obligor 8764</t>
  </si>
  <si>
    <t xml:space="preserve">MSF-42765</t>
  </si>
  <si>
    <t xml:space="preserve">Obligor 8765</t>
  </si>
  <si>
    <t xml:space="preserve">MSF-42766</t>
  </si>
  <si>
    <t xml:space="preserve">Obligor 8766</t>
  </si>
  <si>
    <t xml:space="preserve">MSF-42767</t>
  </si>
  <si>
    <t xml:space="preserve">Obligor 8767</t>
  </si>
  <si>
    <t xml:space="preserve">MSF-42768</t>
  </si>
  <si>
    <t xml:space="preserve">Group obligor 2034</t>
  </si>
  <si>
    <t xml:space="preserve">MSF-42769</t>
  </si>
  <si>
    <t xml:space="preserve">Obligor 8769</t>
  </si>
  <si>
    <t xml:space="preserve">MSF-42770</t>
  </si>
  <si>
    <t xml:space="preserve">Obligor 8770</t>
  </si>
  <si>
    <t xml:space="preserve">MSF-42771</t>
  </si>
  <si>
    <t xml:space="preserve">Obligor 8771</t>
  </si>
  <si>
    <t xml:space="preserve">MSF-42772</t>
  </si>
  <si>
    <t xml:space="preserve">Obligor 8772</t>
  </si>
  <si>
    <t xml:space="preserve">MSF-42773</t>
  </si>
  <si>
    <t xml:space="preserve">Obligor 8773</t>
  </si>
  <si>
    <t xml:space="preserve">MSF-42774</t>
  </si>
  <si>
    <t xml:space="preserve">Obligor 8774</t>
  </si>
  <si>
    <t xml:space="preserve">MSF-42775</t>
  </si>
  <si>
    <t xml:space="preserve">Obligor 8775</t>
  </si>
  <si>
    <t xml:space="preserve">MSF-42776</t>
  </si>
  <si>
    <t xml:space="preserve">Obligor 8776</t>
  </si>
  <si>
    <t xml:space="preserve">MSF-42777</t>
  </si>
  <si>
    <t xml:space="preserve">Obligor 8777</t>
  </si>
  <si>
    <t xml:space="preserve">MSF-42778</t>
  </si>
  <si>
    <t xml:space="preserve">Obligor 8778</t>
  </si>
  <si>
    <t xml:space="preserve">MSF-42779</t>
  </si>
  <si>
    <t xml:space="preserve">Obligor 8779</t>
  </si>
  <si>
    <t xml:space="preserve">MSF-42780</t>
  </si>
  <si>
    <t xml:space="preserve">Obligor 8780</t>
  </si>
  <si>
    <t xml:space="preserve">MSF-42781</t>
  </si>
  <si>
    <t xml:space="preserve">MSF-42782</t>
  </si>
  <si>
    <t xml:space="preserve">Obligor 8782</t>
  </si>
  <si>
    <t xml:space="preserve">MSF-42783</t>
  </si>
  <si>
    <t xml:space="preserve">Obligor 8783</t>
  </si>
  <si>
    <t xml:space="preserve">MSF-42784</t>
  </si>
  <si>
    <t xml:space="preserve">Obligor 8784</t>
  </si>
  <si>
    <t xml:space="preserve">MSF-42785</t>
  </si>
  <si>
    <t xml:space="preserve">Obligor 8785</t>
  </si>
  <si>
    <t xml:space="preserve">MSF-42786</t>
  </si>
  <si>
    <t xml:space="preserve">Obligor 8786</t>
  </si>
  <si>
    <t xml:space="preserve">MSF-42787</t>
  </si>
  <si>
    <t xml:space="preserve">Obligor 8787</t>
  </si>
  <si>
    <t xml:space="preserve">MSF-42788</t>
  </si>
  <si>
    <t xml:space="preserve">Obligor 8788</t>
  </si>
  <si>
    <t xml:space="preserve">MSF-42789</t>
  </si>
  <si>
    <t xml:space="preserve">Obligor 8789</t>
  </si>
  <si>
    <t xml:space="preserve">MSF-42790</t>
  </si>
  <si>
    <t xml:space="preserve">Obligor 8790</t>
  </si>
  <si>
    <t xml:space="preserve">MSF-42791</t>
  </si>
  <si>
    <t xml:space="preserve">Obligor 8791</t>
  </si>
  <si>
    <t xml:space="preserve">MSF-42792</t>
  </si>
  <si>
    <t xml:space="preserve">Obligor 8792</t>
  </si>
  <si>
    <t xml:space="preserve">MSF-42793</t>
  </si>
  <si>
    <t xml:space="preserve">Obligor 8793</t>
  </si>
  <si>
    <t xml:space="preserve">MSF-42794</t>
  </si>
  <si>
    <t xml:space="preserve">MSF-42795</t>
  </si>
  <si>
    <t xml:space="preserve">Obligor 8795</t>
  </si>
  <si>
    <t xml:space="preserve">MSF-42796</t>
  </si>
  <si>
    <t xml:space="preserve">Obligor 8796</t>
  </si>
  <si>
    <t xml:space="preserve">MSF-42797</t>
  </si>
  <si>
    <t xml:space="preserve">Obligor 8797</t>
  </si>
  <si>
    <t xml:space="preserve">MSF-42798</t>
  </si>
  <si>
    <t xml:space="preserve">Obligor 8798</t>
  </si>
  <si>
    <t xml:space="preserve">MSF-42799</t>
  </si>
  <si>
    <t xml:space="preserve">Obligor 8799</t>
  </si>
  <si>
    <t xml:space="preserve">MSF-42800</t>
  </si>
  <si>
    <t xml:space="preserve">Obligor 8800</t>
  </si>
  <si>
    <t xml:space="preserve">MSF-42801</t>
  </si>
  <si>
    <t xml:space="preserve">Obligor 8801</t>
  </si>
  <si>
    <t xml:space="preserve">MSF-42802</t>
  </si>
  <si>
    <t xml:space="preserve">Obligor 8802</t>
  </si>
  <si>
    <t xml:space="preserve">MSF-42803</t>
  </si>
  <si>
    <t xml:space="preserve">Obligor 8803</t>
  </si>
  <si>
    <t xml:space="preserve">MSF-42804</t>
  </si>
  <si>
    <t xml:space="preserve">Obligor 8804</t>
  </si>
  <si>
    <t xml:space="preserve">MSF-42805</t>
  </si>
  <si>
    <t xml:space="preserve">Obligor 8805</t>
  </si>
  <si>
    <t xml:space="preserve">MSF-42806</t>
  </si>
  <si>
    <t xml:space="preserve">Obligor 8806</t>
  </si>
  <si>
    <t xml:space="preserve">MSF-42807</t>
  </si>
  <si>
    <t xml:space="preserve">MSF-42808</t>
  </si>
  <si>
    <t xml:space="preserve">Obligor 8808</t>
  </si>
  <si>
    <t xml:space="preserve">MSF-42809</t>
  </si>
  <si>
    <t xml:space="preserve">Obligor 8809</t>
  </si>
  <si>
    <t xml:space="preserve">MSF-42810</t>
  </si>
  <si>
    <t xml:space="preserve">Obligor 8810</t>
  </si>
  <si>
    <t xml:space="preserve">MSF-42811</t>
  </si>
  <si>
    <t xml:space="preserve">Obligor 8811</t>
  </si>
  <si>
    <t xml:space="preserve">MSF-42812</t>
  </si>
  <si>
    <t xml:space="preserve">Obligor 8812</t>
  </si>
  <si>
    <t xml:space="preserve">MSF-42813</t>
  </si>
  <si>
    <t xml:space="preserve">Obligor 8813</t>
  </si>
  <si>
    <t xml:space="preserve">MSF-42814</t>
  </si>
  <si>
    <t xml:space="preserve">Obligor 8814</t>
  </si>
  <si>
    <t xml:space="preserve">MSF-42815</t>
  </si>
  <si>
    <t xml:space="preserve">Obligor 8815</t>
  </si>
  <si>
    <t xml:space="preserve">MSF-42816</t>
  </si>
  <si>
    <t xml:space="preserve">Obligor 8816</t>
  </si>
  <si>
    <t xml:space="preserve">MSF-42817</t>
  </si>
  <si>
    <t xml:space="preserve">Obligor 8817</t>
  </si>
  <si>
    <t xml:space="preserve">MSF-42818</t>
  </si>
  <si>
    <t xml:space="preserve">Obligor 8818</t>
  </si>
  <si>
    <t xml:space="preserve">MSF-42819</t>
  </si>
  <si>
    <t xml:space="preserve">Obligor 8819</t>
  </si>
  <si>
    <t xml:space="preserve">MSF-42820</t>
  </si>
  <si>
    <t xml:space="preserve">Group obligor 2035</t>
  </si>
  <si>
    <t xml:space="preserve">MSF-42821</t>
  </si>
  <si>
    <t xml:space="preserve">Obligor 8821</t>
  </si>
  <si>
    <t xml:space="preserve">MSF-42822</t>
  </si>
  <si>
    <t xml:space="preserve">Obligor 8822</t>
  </si>
  <si>
    <t xml:space="preserve">MSF-42823</t>
  </si>
  <si>
    <t xml:space="preserve">Obligor 8823</t>
  </si>
  <si>
    <t xml:space="preserve">MSF-42824</t>
  </si>
  <si>
    <t xml:space="preserve">Obligor 8824</t>
  </si>
  <si>
    <t xml:space="preserve">MSF-42825</t>
  </si>
  <si>
    <t xml:space="preserve">Obligor 8825</t>
  </si>
  <si>
    <t xml:space="preserve">MSF-42826</t>
  </si>
  <si>
    <t xml:space="preserve">Obligor 8826</t>
  </si>
  <si>
    <t xml:space="preserve">MSF-42827</t>
  </si>
  <si>
    <t xml:space="preserve">Obligor 8827</t>
  </si>
  <si>
    <t xml:space="preserve">MSF-42828</t>
  </si>
  <si>
    <t xml:space="preserve">Obligor 8828</t>
  </si>
  <si>
    <t xml:space="preserve">MSF-42829</t>
  </si>
  <si>
    <t xml:space="preserve">Obligor 8829</t>
  </si>
  <si>
    <t xml:space="preserve">MSF-42830</t>
  </si>
  <si>
    <t xml:space="preserve">Obligor 8830</t>
  </si>
  <si>
    <t xml:space="preserve">MSF-42831</t>
  </si>
  <si>
    <t xml:space="preserve">Obligor 8831</t>
  </si>
  <si>
    <t xml:space="preserve">MSF-42832</t>
  </si>
  <si>
    <t xml:space="preserve">Obligor 8832</t>
  </si>
  <si>
    <t xml:space="preserve">MSF-42833</t>
  </si>
  <si>
    <t xml:space="preserve">MSF-42834</t>
  </si>
  <si>
    <t xml:space="preserve">Obligor 8834</t>
  </si>
  <si>
    <t xml:space="preserve">MSF-42835</t>
  </si>
  <si>
    <t xml:space="preserve">Obligor 8835</t>
  </si>
  <si>
    <t xml:space="preserve">MSF-42836</t>
  </si>
  <si>
    <t xml:space="preserve">Obligor 8836</t>
  </si>
  <si>
    <t xml:space="preserve">MSF-42837</t>
  </si>
  <si>
    <t xml:space="preserve">Obligor 8837</t>
  </si>
  <si>
    <t xml:space="preserve">MSF-42838</t>
  </si>
  <si>
    <t xml:space="preserve">Obligor 8838</t>
  </si>
  <si>
    <t xml:space="preserve">MSF-42839</t>
  </si>
  <si>
    <t xml:space="preserve">Obligor 8839</t>
  </si>
  <si>
    <t xml:space="preserve">MSF-42840</t>
  </si>
  <si>
    <t xml:space="preserve">Obligor 8840</t>
  </si>
  <si>
    <t xml:space="preserve">MSF-42841</t>
  </si>
  <si>
    <t xml:space="preserve">Obligor 8841</t>
  </si>
  <si>
    <t xml:space="preserve">MSF-42842</t>
  </si>
  <si>
    <t xml:space="preserve">Obligor 8842</t>
  </si>
  <si>
    <t xml:space="preserve">MSF-42843</t>
  </si>
  <si>
    <t xml:space="preserve">Obligor 8843</t>
  </si>
  <si>
    <t xml:space="preserve">MSF-42844</t>
  </si>
  <si>
    <t xml:space="preserve">Obligor 8844</t>
  </si>
  <si>
    <t xml:space="preserve">MSF-42845</t>
  </si>
  <si>
    <t xml:space="preserve">Obligor 8845</t>
  </si>
  <si>
    <t xml:space="preserve">MSF-42846</t>
  </si>
  <si>
    <t xml:space="preserve">MSF-42847</t>
  </si>
  <si>
    <t xml:space="preserve">Obligor 8847</t>
  </si>
  <si>
    <t xml:space="preserve">MSF-42848</t>
  </si>
  <si>
    <t xml:space="preserve">Obligor 8848</t>
  </si>
  <si>
    <t xml:space="preserve">MSF-42849</t>
  </si>
  <si>
    <t xml:space="preserve">Obligor 8849</t>
  </si>
  <si>
    <t xml:space="preserve">MSF-42850</t>
  </si>
  <si>
    <t xml:space="preserve">Obligor 8850</t>
  </si>
  <si>
    <t xml:space="preserve">MSF-42851</t>
  </si>
  <si>
    <t xml:space="preserve">Obligor 8851</t>
  </si>
  <si>
    <t xml:space="preserve">MSF-42852</t>
  </si>
  <si>
    <t xml:space="preserve">Obligor 8852</t>
  </si>
  <si>
    <t xml:space="preserve">MSF-42853</t>
  </si>
  <si>
    <t xml:space="preserve">Obligor 8853</t>
  </si>
  <si>
    <t xml:space="preserve">MSF-42854</t>
  </si>
  <si>
    <t xml:space="preserve">Obligor 8854</t>
  </si>
  <si>
    <t xml:space="preserve">MSF-42855</t>
  </si>
  <si>
    <t xml:space="preserve">Obligor 8855</t>
  </si>
  <si>
    <t xml:space="preserve">MSF-42856</t>
  </si>
  <si>
    <t xml:space="preserve">Obligor 8856</t>
  </si>
  <si>
    <t xml:space="preserve">MSF-42857</t>
  </si>
  <si>
    <t xml:space="preserve">Obligor 8857</t>
  </si>
  <si>
    <t xml:space="preserve">MSF-42858</t>
  </si>
  <si>
    <t xml:space="preserve">Obligor 8858</t>
  </si>
  <si>
    <t xml:space="preserve">MSF-42859</t>
  </si>
  <si>
    <t xml:space="preserve">MSF-42860</t>
  </si>
  <si>
    <t xml:space="preserve">Obligor 8860</t>
  </si>
  <si>
    <t xml:space="preserve">MSF-42861</t>
  </si>
  <si>
    <t xml:space="preserve">Obligor 8861</t>
  </si>
  <si>
    <t xml:space="preserve">MSF-42862</t>
  </si>
  <si>
    <t xml:space="preserve">Obligor 8862</t>
  </si>
  <si>
    <t xml:space="preserve">MSF-42863</t>
  </si>
  <si>
    <t xml:space="preserve">Obligor 8863</t>
  </si>
  <si>
    <t xml:space="preserve">MSF-42864</t>
  </si>
  <si>
    <t xml:space="preserve">Obligor 8864</t>
  </si>
  <si>
    <t xml:space="preserve">MSF-42865</t>
  </si>
  <si>
    <t xml:space="preserve">Obligor 8865</t>
  </si>
  <si>
    <t xml:space="preserve">MSF-42866</t>
  </si>
  <si>
    <t xml:space="preserve">Obligor 8866</t>
  </si>
  <si>
    <t xml:space="preserve">MSF-42867</t>
  </si>
  <si>
    <t xml:space="preserve">Obligor 8867</t>
  </si>
  <si>
    <t xml:space="preserve">MSF-42868</t>
  </si>
  <si>
    <t xml:space="preserve">Obligor 8868</t>
  </si>
  <si>
    <t xml:space="preserve">MSF-42869</t>
  </si>
  <si>
    <t xml:space="preserve">Obligor 8869</t>
  </si>
  <si>
    <t xml:space="preserve">MSF-42870</t>
  </si>
  <si>
    <t xml:space="preserve">Obligor 8870</t>
  </si>
  <si>
    <t xml:space="preserve">MSF-42871</t>
  </si>
  <si>
    <t xml:space="preserve">Obligor 8871</t>
  </si>
  <si>
    <t xml:space="preserve">MSF-42872</t>
  </si>
  <si>
    <t xml:space="preserve">Group obligor 2036</t>
  </si>
  <si>
    <t xml:space="preserve">MSF-42873</t>
  </si>
  <si>
    <t xml:space="preserve">Obligor 8873</t>
  </si>
  <si>
    <t xml:space="preserve">MSF-42874</t>
  </si>
  <si>
    <t xml:space="preserve">Obligor 8874</t>
  </si>
  <si>
    <t xml:space="preserve">MSF-42875</t>
  </si>
  <si>
    <t xml:space="preserve">Obligor 8875</t>
  </si>
  <si>
    <t xml:space="preserve">MSF-42876</t>
  </si>
  <si>
    <t xml:space="preserve">Obligor 8876</t>
  </si>
  <si>
    <t xml:space="preserve">MSF-42877</t>
  </si>
  <si>
    <t xml:space="preserve">Obligor 8877</t>
  </si>
  <si>
    <t xml:space="preserve">MSF-42878</t>
  </si>
  <si>
    <t xml:space="preserve">Obligor 8878</t>
  </si>
  <si>
    <t xml:space="preserve">MSF-42879</t>
  </si>
  <si>
    <t xml:space="preserve">Obligor 8879</t>
  </si>
  <si>
    <t xml:space="preserve">Eligibility criteria and concentration limits</t>
  </si>
  <si>
    <t xml:space="preserve">The Chapter 22 facility. Change any blue cell and the borrowing base recalculates from the tape.</t>
  </si>
  <si>
    <t xml:space="preserve">Eligibility criteria</t>
  </si>
  <si>
    <t xml:space="preserve">Where these come from</t>
  </si>
  <si>
    <t xml:space="preserve">Every figure on this sheet is stated in Chapter 22, in the Stage three: structuring section.
Eligibility. Finance leases and hire purchase only, operating leases excluded entirely; maximum original term 72 months; not more than 30 days delinquent at purchase; security registered and evidenced; minimum deposit of 10% for catering equipment; and the broker showing losses above 8% excluded by name.
Concentration limits. Any single obligor 0.5%; catering equipment 10%; broker-originated business 20%; any single broker 5%; any single jurisdiction 55%; contracts over 60 months 25%. Meridian negotiated the catering limit from 8% to 10% and accepted the rest.
Reserves. A commingling reserve of EUR 4.2 million against the 6% of collections received by transfer into Meridian's own account, and a servicing transition reserve of EUR 3.5 million funded at closing from the initial advance.
Outstanding advances. The facility is 84% drawn by month nine: 84% of the EUR 200 million commitment.
The yellow cells are the ones worth changing first. Chapter 5 makes the point that amounts above a concentration limit are excluded from the base rather than prohibited: the originator may hold whatever it wants, but the lender only advances against a diversified subset. Raising the catering limit from 8% to 10% on this sheet shows exactly what that negotiation was worth in cash.</t>
  </si>
  <si>
    <t xml:space="preserve">Maximum original term (months)</t>
  </si>
  <si>
    <t xml:space="preserve">Maximum days past due at purchase</t>
  </si>
  <si>
    <t xml:space="preserve">Minimum deposit, catering equipment</t>
  </si>
  <si>
    <t xml:space="preserve">Introducer excluded by name</t>
  </si>
  <si>
    <t xml:space="preserve">Security registered and evidenced</t>
  </si>
  <si>
    <t xml:space="preserve">required</t>
  </si>
  <si>
    <t xml:space="preserve">Operating leases</t>
  </si>
  <si>
    <t xml:space="preserve">excluded</t>
  </si>
  <si>
    <t xml:space="preserve">Concentration limits (share of the pool after eligibility)</t>
  </si>
  <si>
    <t xml:space="preserve">Limit</t>
  </si>
  <si>
    <t xml:space="preserve">Level</t>
  </si>
  <si>
    <t xml:space="preserve">Excess</t>
  </si>
  <si>
    <t xml:space="preserve">Any single obligor</t>
  </si>
  <si>
    <t xml:space="preserve">Catering equipment</t>
  </si>
  <si>
    <t xml:space="preserve">Broker-originated business</t>
  </si>
  <si>
    <t xml:space="preserve">Any single broker</t>
  </si>
  <si>
    <t xml:space="preserve">Any single jurisdiction</t>
  </si>
  <si>
    <t xml:space="preserve">Contracts over 60 months original term</t>
  </si>
  <si>
    <t xml:space="preserve">Advance rate and reserves</t>
  </si>
  <si>
    <t xml:space="preserve">Advance rate</t>
  </si>
  <si>
    <t xml:space="preserve">Dilution reserve</t>
  </si>
  <si>
    <t xml:space="preserve">Yield reserve</t>
  </si>
  <si>
    <t xml:space="preserve">Servicing transition reserve</t>
  </si>
  <si>
    <t xml:space="preserve">Commingling reserve</t>
  </si>
  <si>
    <t xml:space="preserve">Interest reserve</t>
  </si>
  <si>
    <t xml:space="preserve">Any other agreed reserve</t>
  </si>
  <si>
    <t xml:space="preserve">Current outstanding advances</t>
  </si>
  <si>
    <t xml:space="preserve">Facility commitment</t>
  </si>
  <si>
    <t xml:space="preserve">Borrowing base — Appendix C, line by line</t>
  </si>
  <si>
    <t xml:space="preserve">Every deduction is computed from the loan tape. Nothing on this sheet is typed in.</t>
  </si>
  <si>
    <t xml:space="preserve">Appendix C line</t>
  </si>
  <si>
    <t xml:space="preserve">EUR</t>
  </si>
  <si>
    <t xml:space="preserve">% of gross</t>
  </si>
  <si>
    <t xml:space="preserve">How to read this sheet</t>
  </si>
  <si>
    <t xml:space="preserve">Gross pool balance</t>
  </si>
  <si>
    <t xml:space="preserve">This is Appendix C exactly as the book prints it, with a formula behind every line.
The eligibility block. The single line is the real deduction: a contract that fails any criterion is out, once. The indented lines below it show what each criterion costs on its own, which is what you want when you are negotiating them. They overlap — one contract can fail three tests — so they do not add up to the line above, and they are not meant to.
The concentration block. Chapter 5: amounts above the limit are excluded from the base rather than prohibited. Each line is therefore a MAX of zero and the excess, computed against the eligible pool, not against the gross pool.
The single obligor line treats each contract as a separate obligor, which is the conservative reading and the one a real tape with an obligor identifier would replace.
Reserves. Appendix C lists six. Two are funded in Chapter 22 and are populated; the other four are left at zero so you can see where they would go. A dilution reserve belongs in a receivables facility, not in equipment finance.
The ineligible memo line. Appendix A question two asks what proportion of the current pool would fail a strict reading of the criteria, and adds: if the answer is zero, the criteria exclude nothing. In Chapter 22 the answer was 17%. This tape was built so that the criteria bite at a comparable level, and they do — but the point is not the coincidence. The point is that the number is produced by running the criteria against a tape rather than asserted, and that the two memo lines separate what the eligibility criteria exclude from what the concentration limits exclude on top. They are different negotiations with different counterparties.
Appendix C closes with the instruction that every line should be produced from the loan tape by the servicer and independently verifiable by the lender from the same tape. That is the whole design of this workbook.</t>
  </si>
  <si>
    <t xml:space="preserve">Eligibility exclusions</t>
  </si>
  <si>
    <t xml:space="preserve">less  Contracts failing eligibility criteria (all causes)</t>
  </si>
  <si>
    <t xml:space="preserve">of which, by cause — these overlap, so they do not sum to the line above</t>
  </si>
  <si>
    <t xml:space="preserve">original term above the maximum</t>
  </si>
  <si>
    <t xml:space="preserve">more than the permitted days past due at purchase</t>
  </si>
  <si>
    <t xml:space="preserve">security not registered or not evidenced</t>
  </si>
  <si>
    <t xml:space="preserve">catering equipment below the minimum deposit</t>
  </si>
  <si>
    <t xml:space="preserve">originated through the excluded introducer</t>
  </si>
  <si>
    <t xml:space="preserve">= Eligible pool before concentration limits</t>
  </si>
  <si>
    <t xml:space="preserve">Concentration excesses, computed on the eligible pool</t>
  </si>
  <si>
    <t xml:space="preserve">less  Amounts in excess of the single obligor limit</t>
  </si>
  <si>
    <t xml:space="preserve">less  Amounts in excess of the catering limit</t>
  </si>
  <si>
    <t xml:space="preserve">less  Amounts in excess of the broker channel limit</t>
  </si>
  <si>
    <t xml:space="preserve">less  Amounts in excess of the single broker limit</t>
  </si>
  <si>
    <t xml:space="preserve">less  Amounts in excess of the jurisdiction limit</t>
  </si>
  <si>
    <t xml:space="preserve">less  Amounts in excess of the tenor limit (over 60 months)</t>
  </si>
  <si>
    <t xml:space="preserve">= Eligible pool balance</t>
  </si>
  <si>
    <t xml:space="preserve">times Advance rate</t>
  </si>
  <si>
    <t xml:space="preserve">= Gross availability</t>
  </si>
  <si>
    <t xml:space="preserve">Reserves</t>
  </si>
  <si>
    <t xml:space="preserve">less  Dilution reserve</t>
  </si>
  <si>
    <t xml:space="preserve">less  Yield reserve</t>
  </si>
  <si>
    <t xml:space="preserve">less  Servicing transition reserve</t>
  </si>
  <si>
    <t xml:space="preserve">less  Commingling reserve</t>
  </si>
  <si>
    <t xml:space="preserve">less  Interest reserve</t>
  </si>
  <si>
    <t xml:space="preserve">less  Any other agreed reserve</t>
  </si>
  <si>
    <t xml:space="preserve">= Net availability</t>
  </si>
  <si>
    <t xml:space="preserve">less  Current outstanding advances</t>
  </si>
  <si>
    <t xml:space="preserve">= Headroom (or deficiency, to be cured within N business days)</t>
  </si>
  <si>
    <t xml:space="preserve">Status</t>
  </si>
  <si>
    <t xml:space="preserve">Memo — proportion of the pool failing the eligibility criteria</t>
  </si>
  <si>
    <t xml:space="preserve">Memo — further proportion excluded by the concentration limits</t>
  </si>
  <si>
    <t xml:space="preserve">Memo — eligible pool balance as a proportion of the gross pool</t>
  </si>
  <si>
    <t xml:space="preserve">Memo — effective advance rate against the gross pool</t>
  </si>
  <si>
    <t xml:space="preserve">Memo — utilisation of the commitment</t>
  </si>
  <si>
    <t xml:space="preserve">Obligor subtotals</t>
  </si>
  <si>
    <t xml:space="preserve">Helper sheet. The single obligor limit needs a subtotal per obligor, not a test on each contract.</t>
  </si>
  <si>
    <t xml:space="preserve">Eligible balance</t>
  </si>
  <si>
    <t xml:space="preserve">Contracts</t>
  </si>
  <si>
    <t xml:space="preserve">Share of eligible pool</t>
  </si>
  <si>
    <t xml:space="preserve">Why the test needs this sheet</t>
  </si>
  <si>
    <t xml:space="preserve">A single obligor limit is a test on an obligor, not on a contract. An obligor with fourteen vehicle contracts of a quarter of a million each is a concentration; the same amount spread over fourteen unrelated hauliers is not. Testing contract by contract would miss it entirely.
Only obligors with more than one contract are listed, because in this pool no single contract comes close to the limit — the memo line at the bottom computes the largest one and confirms it. In a lumpier pool that line turns to yes and the listing has to be extended.
The three fleets at the top of the list are the ones that breach. This is the mechanic Chapter 5 describes: the amount above the limit is excluded from the base rather than prohibited. Meridian may keep financing those fleets; the lender simply does not advance against the part above half a per cent.
The rows below the listing are zeroes so that the range on the Borrowing base sheet is fixed and new obligors can be pasted in without changing a formula.</t>
  </si>
  <si>
    <t xml:space="preserve">Obligors above the limit</t>
  </si>
  <si>
    <t xml:space="preserve">Total excess above the limit</t>
  </si>
  <si>
    <t xml:space="preserve">Largest single-contract obligor, as a share of the eligible pool</t>
  </si>
  <si>
    <t xml:space="preserve">Is any single-contract obligor above the limit?</t>
  </si>
  <si>
    <t xml:space="preserve">Introducer and jurisdiction subtotals</t>
  </si>
  <si>
    <t xml:space="preserve">Helper sheet. The single-broker and single-jurisdiction limits need a subtotal per name.</t>
  </si>
  <si>
    <t xml:space="preserve">Share</t>
  </si>
  <si>
    <t xml:space="preserve">Why this sheet exists</t>
  </si>
  <si>
    <t xml:space="preserve">A concentration limit on 'any single broker' cannot be tested with one formula over the tape: it needs a subtotal per name and then a test of each subtotal against the limit. The same is true of the jurisdiction limit. This sheet produces those subtotals; the Borrowing base sheet sums the excesses.
In a real facility this list is not static. New introducers are added during the revolving period, and the reporting covenant in Chapter 22 requires monthly loss data by channel and by broker precisely so that the lender can see a new name growing before it becomes a concentration.</t>
  </si>
  <si>
    <t xml:space="preserve">Total</t>
  </si>
  <si>
    <t xml:space="preserve">Setting the advance rate — the Chapter 5 method, on the Chapter 22 facility</t>
  </si>
  <si>
    <t xml:space="preserve">Work from the stress analysis, not from the market. Where the market is more generous than the analysis supports, the analysis is the one to follow.</t>
  </si>
  <si>
    <t xml:space="preserve">Step one — the loss analysis</t>
  </si>
  <si>
    <t xml:space="preserve">The method, and the two arguments behind it</t>
  </si>
  <si>
    <t xml:space="preserve">Base case cumulative net loss on the eligible pool</t>
  </si>
  <si>
    <t xml:space="preserve">Chapter 5 sets the method in one sentence: take the downside cumulative net loss, add a margin for the assets' failure to be exactly as described, add the cost of a servicing transition, and set the enhancement above that. Then compare the result to what the market is offering.
Chapter 22 runs it. Base case 2.4% on the eligible pool, allowing for the improved mix. Downside at 2.5 times is 6.0%. Adding 1.5% for servicing transition and data risk gives 7.5%. The advance rate is set at 88%, giving 12% enhancement and a break-even loss multiple of 5.0 times base case. Meridian had asked for 92%.
The first thing worth noticing is the cushion. The analysis floor was 7.5% and the enhancement was set at 12% — four and a half points above what the arithmetic strictly required. Set C14 to 92.5% and the cushion goes to zero. That is how far the deal could have moved before the method stopped supporting it.
The second is the tension between the downside multiple and Appendix G. Appendix G says 2.0 times where fifteen years of data spanning two recessions exists, and 3.0 to 4.0 times where the data is shorter than a cycle. Meridian's data starts in 2017 — well short of a cycle — and Chapter 22 applies 2.5 times. The reconciliation is that Appendix G is talking about the downside case and the enhancement was set well above it: the break-even multiple of 5.0 times is above the top of the Appendix G downside range, not below it. Run C6 at 3.5 and the floor becomes 9.9%, still inside the 12% enhancement. The deal survives its own most conservative reading, which is a better test than the one the chapter prints.
Step three is the sentence from What made the difference: the 88% advance rate rather than 92% was the difference between 12% and 8% enhancement — the difference between full repayment and a loss in the stressed case. The table computes it rather than asserting it. At 8% enhancement against a 5.4% realised loss the senior is still covered on the pool loss alone; what breaks it is that 8% leaves 2.6 points to absorb the transition cost, the early amortisation and the reinvestment that never happened.
The level two step-down at the bottom reproduces the mechanic in Stage five. Delinquency reaches 4.1%, the advance rate steps to 85%, and a borrowing base deficiency appears which Meridian cures by adding unencumbered contracts — reducing its liquidity further. Set C33 to 1 to push the step-down through to the borrowing base sheet and watch the headroom line turn.</t>
  </si>
  <si>
    <t xml:space="preserve">Downside multiple applied to the base case</t>
  </si>
  <si>
    <t xml:space="preserve">Margin for servicing transition and data risk</t>
  </si>
  <si>
    <t xml:space="preserve">Downside cumulative net loss</t>
  </si>
  <si>
    <t xml:space="preserve">Downside plus margin — the floor for the enhancement</t>
  </si>
  <si>
    <t xml:space="preserve">Step two — the advance rate that follows</t>
  </si>
  <si>
    <t xml:space="preserve">Minimum enhancement implied by the analysis</t>
  </si>
  <si>
    <t xml:space="preserve">Maximum advance rate the analysis supports</t>
  </si>
  <si>
    <t xml:space="preserve">Advance rate actually set</t>
  </si>
  <si>
    <t xml:space="preserve">Credit enhancement</t>
  </si>
  <si>
    <t xml:space="preserve">Cushion above the analysis floor</t>
  </si>
  <si>
    <t xml:space="preserve">Break-even cumulative net loss (the enhancement)</t>
  </si>
  <si>
    <t xml:space="preserve">Break-even loss multiple</t>
  </si>
  <si>
    <t xml:space="preserve">Appendix A verdict on that multiple</t>
  </si>
  <si>
    <t xml:space="preserve">Advance rate carried to the borrowing base</t>
  </si>
  <si>
    <t xml:space="preserve">Advance rate in force</t>
  </si>
  <si>
    <t xml:space="preserve">Step three — what the negotiation was worth</t>
  </si>
  <si>
    <t xml:space="preserve">As set</t>
  </si>
  <si>
    <t xml:space="preserve">As Meridian asked</t>
  </si>
  <si>
    <t xml:space="preserve">Difference</t>
  </si>
  <si>
    <t xml:space="preserve">Stressed case cumulative net loss (Chapter 22)</t>
  </si>
  <si>
    <t xml:space="preserve">Senior repaid in full in the stressed case</t>
  </si>
  <si>
    <t xml:space="preserve">the chapter says 92% meant a loss; 8% still absorbs 5.4%</t>
  </si>
  <si>
    <t xml:space="preserve">Level two step-down</t>
  </si>
  <si>
    <t xml:space="preserve">Level two trigger fired</t>
  </si>
  <si>
    <t xml:space="preserve">Advance rate steps down by</t>
  </si>
  <si>
    <t xml:space="preserve">Advance rate after the step-down</t>
  </si>
  <si>
    <t xml:space="preserve">Eligible pool implied by the drawn amount at the pre-step rate</t>
  </si>
  <si>
    <t xml:space="preserve">Borrowing base deficiency created by the step-down</t>
  </si>
  <si>
    <t xml:space="preserve">Memo — the numbers this sheet reproduces</t>
  </si>
  <si>
    <t xml:space="preserve">Downside case, Chapter 22</t>
  </si>
  <si>
    <t xml:space="preserve">Stressed case outcome, Chapter 22</t>
  </si>
  <si>
    <t xml:space="preserve">Checks — every figure this workbook recomputes against the book</t>
  </si>
  <si>
    <t xml:space="preserve">The Asset-Based Finance Handbook — companion workbook 1</t>
  </si>
  <si>
    <t xml:space="preserve">Source</t>
  </si>
  <si>
    <t xml:space="preserve">Figure as the book prints it</t>
  </si>
  <si>
    <t xml:space="preserve">Printed</t>
  </si>
  <si>
    <t xml:space="preserve">Computed</t>
  </si>
  <si>
    <t xml:space="preserve">Variance</t>
  </si>
  <si>
    <t xml:space="preserve">How the tolerances are set</t>
  </si>
  <si>
    <t xml:space="preserve">Ch. 22</t>
  </si>
  <si>
    <t xml:space="preserve">Downside cumulative net loss: base case at 2.5 times</t>
  </si>
  <si>
    <t xml:space="preserve">Tolerance is set line by line to the precision the book actually prints.
A percentage the book prints to one decimal place is checked to 0.0005 — half of the last printed digit. A percentage printed whole is checked to 0.005. A multiple printed to one decimal is checked to 0.05. A money amount printed to the nearest million is checked to 0.5 million.
reproduced means the computed figure falls inside that band. rounding means it falls inside five times the band, which is what happens when the book has rounded an intermediate before printing the next line. CHECK means something needs looking at, and there should be none.
The borrowing base deficiency line deserves a word. Chapter 22 states three facts separately: the facility is 84% drawn by month nine, the advance rate steps down by 3%, and the step-down creates a deficiency of EUR 6 million. They are consistent. Drawn is 84% of the EUR 200 million commitment, or EUR 168 million. If that was advanced at 88%, the eligible pool is EUR 190.9 million. Three per cent of that is EUR 5.7 million, which rounds to the EUR 6 million the chapter prints. Three numbers stated in three different places tie to each other, which is the useful thing to know about them.
The tape-driven figures on the Borrowing base sheet are not checked here. The tape is synthetic and is not Meridian's book, so its eligible proportion has no printed counterpart. What is checked is the arithmetic the book performs.</t>
  </si>
  <si>
    <t xml:space="preserve">Downside plus the 1.5% margin for servicing and data risk</t>
  </si>
  <si>
    <t xml:space="preserve">Credit enhancement at an 88% advance rate</t>
  </si>
  <si>
    <t xml:space="preserve">Break-even loss multiple at 12% enhancement over a 2.4% base</t>
  </si>
  <si>
    <t xml:space="preserve">Credit enhancement at the 92% Meridian asked for</t>
  </si>
  <si>
    <t xml:space="preserve">Break-even loss multiple at 92%</t>
  </si>
  <si>
    <t xml:space="preserve">Advance rate after the level two step-down of 3%</t>
  </si>
  <si>
    <t xml:space="preserve">Eligible pool implied by EUR 168m drawn at 88%</t>
  </si>
  <si>
    <t xml:space="preserve">Facility drawn at month nine: 84% of the EUR 200m commitment</t>
  </si>
  <si>
    <t xml:space="preserve">Utilisation of the commitment at month nine</t>
  </si>
  <si>
    <t xml:space="preserve">Stressed case loss of 5.4% against 12% enhancement: senior repaid</t>
  </si>
  <si>
    <t xml:space="preserve">Stressed case loss as a multiple of the 2.4% base case</t>
  </si>
  <si>
    <t xml:space="preserve">Enhancement remaining after the stressed case loss</t>
  </si>
  <si>
    <t xml:space="preserve">App. A</t>
  </si>
  <si>
    <t xml:space="preserve">Verdict on a 5.0 times multiple: above 4.0 is conservative</t>
  </si>
  <si>
    <t xml:space="preserve">Product mix of the book: 54% vehicles, 31% plant, 15% catering</t>
  </si>
  <si>
    <t xml:space="preserve">Channel mix: 61% vendor, 28% broker, 11% direct</t>
  </si>
  <si>
    <t xml:space="preserve">Broker losses of 5.1% against vendor 2.2%: more than double</t>
  </si>
  <si>
    <t xml:space="preserve">Arrangement fee of 1.25% on the EUR 200m commitment</t>
  </si>
  <si>
    <t xml:space="preserve">Commitment fee of 0.75% on the undrawn amount at month nine</t>
  </si>
  <si>
    <t xml:space="preserve">Reserves funded at closing: EUR 3.5m servicing plus EUR 4.2m commingling</t>
  </si>
  <si>
    <t xml:space="preserve">At 92%, enhancement left after the 5.4% stressed loss (the chapter says "a loss")</t>
  </si>
  <si>
    <t xml:space="preserve">App. G</t>
  </si>
  <si>
    <t xml:space="preserve">Enhancement floor at the top of the Appendix G range, 4.0 times plus the 1.5% margin, below 12%</t>
  </si>
  <si>
    <t xml:space="preserve">Lines reproduced within the book's own printed precision</t>
  </si>
  <si>
    <t xml:space="preserve">Lines differing only by the book's rounding of an intermediate</t>
  </si>
  <si>
    <t xml:space="preserve">Lines to check</t>
  </si>
  <si>
    <t xml:space="preserve">All checks</t>
  </si>
</sst>
</file>

<file path=xl/styles.xml><?xml version="1.0" encoding="utf-8"?>
<styleSheet xmlns="http://schemas.openxmlformats.org/spreadsheetml/2006/main">
  <numFmts count="6">
    <numFmt numFmtId="164" formatCode="General"/>
    <numFmt numFmtId="165" formatCode="#,##0;\(#,##0\);\-"/>
    <numFmt numFmtId="166" formatCode="0.0%"/>
    <numFmt numFmtId="167" formatCode="0"/>
    <numFmt numFmtId="168" formatCode="0.00%"/>
    <numFmt numFmtId="169" formatCode="0.00\x"/>
  </numFmts>
  <fonts count="18">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10"/>
      <color rgb="FF595959"/>
      <name val="Arial"/>
      <family val="0"/>
      <charset val="1"/>
    </font>
    <font>
      <sz val="10"/>
      <name val="Arial"/>
      <family val="0"/>
      <charset val="1"/>
    </font>
    <font>
      <b val="true"/>
      <sz val="10"/>
      <color rgb="FFFFFFFF"/>
      <name val="Arial"/>
      <family val="0"/>
      <charset val="1"/>
    </font>
    <font>
      <b val="true"/>
      <sz val="11"/>
      <color rgb="FF8C5A00"/>
      <name val="Arial"/>
      <family val="0"/>
      <charset val="1"/>
    </font>
    <font>
      <sz val="10"/>
      <color rgb="FF0000FF"/>
      <name val="Arial"/>
      <family val="0"/>
      <charset val="1"/>
    </font>
    <font>
      <sz val="10"/>
      <color rgb="FF008000"/>
      <name val="Arial"/>
      <family val="0"/>
      <charset val="1"/>
    </font>
    <font>
      <b val="true"/>
      <sz val="10"/>
      <name val="Arial"/>
      <family val="0"/>
      <charset val="1"/>
    </font>
    <font>
      <sz val="9"/>
      <color rgb="FF595959"/>
      <name val="Arial"/>
      <family val="0"/>
      <charset val="1"/>
    </font>
    <font>
      <sz val="9"/>
      <color rgb="FF8C5A00"/>
      <name val="Arial"/>
      <family val="0"/>
      <charset val="1"/>
    </font>
    <font>
      <sz val="9"/>
      <name val="Arial"/>
      <family val="0"/>
      <charset val="1"/>
    </font>
    <font>
      <sz val="9"/>
      <color rgb="FF0000FF"/>
      <name val="Arial"/>
      <family val="0"/>
      <charset val="1"/>
    </font>
    <font>
      <sz val="9"/>
      <color rgb="FF008000"/>
      <name val="Arial"/>
      <family val="0"/>
      <charset val="1"/>
    </font>
    <font>
      <b val="true"/>
      <sz val="9"/>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2F2F2"/>
        <bgColor rgb="FFFFFFFF"/>
      </patternFill>
    </fill>
    <fill>
      <patternFill patternType="solid">
        <fgColor rgb="FFFFFF00"/>
        <bgColor rgb="FFFFFF00"/>
      </patternFill>
    </fill>
  </fills>
  <borders count="2">
    <border diagonalUp="false" diagonalDown="false">
      <left/>
      <right/>
      <top/>
      <bottom/>
      <diagonal/>
    </border>
    <border diagonalUp="false" diagonalDown="false">
      <left/>
      <right/>
      <top style="medium">
        <color rgb="FF808080"/>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75">
    <xf numFmtId="164" fontId="0" fillId="0" borderId="0" xfId="0" applyFont="false" applyBorder="false" applyAlignment="false" applyProtection="false">
      <alignment horizontal="general" vertical="bottom" textRotation="0" wrapText="false" indent="0" shrinkToFit="false"/>
      <protection locked="true" hidden="false"/>
    </xf>
    <xf numFmtId="164" fontId="4"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tru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2" borderId="0" xfId="0" applyFont="true" applyBorder="false" applyAlignment="true" applyProtection="false">
      <alignment horizontal="left" vertical="center" textRotation="0" wrapText="true" indent="0" shrinkToFit="false"/>
      <protection locked="true" hidden="false"/>
    </xf>
    <xf numFmtId="164" fontId="7" fillId="2" borderId="0" xfId="0" applyFont="true" applyBorder="false" applyAlignment="true" applyProtection="false">
      <alignment horizontal="center" vertical="center" textRotation="0" wrapText="true" indent="0" shrinkToFit="false"/>
      <protection locked="true" hidden="false"/>
    </xf>
    <xf numFmtId="164" fontId="8" fillId="0" borderId="0" xfId="0" applyFont="true" applyBorder="false" applyAlignment="false" applyProtection="false">
      <alignment horizontal="general" vertical="bottom" textRotation="0" wrapText="false" indent="0" shrinkToFit="false"/>
      <protection locked="true" hidden="false"/>
    </xf>
    <xf numFmtId="164" fontId="9" fillId="0" borderId="0" xfId="0" applyFont="true" applyBorder="false" applyAlignment="false" applyProtection="false">
      <alignment horizontal="general" vertical="bottom" textRotation="0" wrapText="false" indent="0" shrinkToFit="false"/>
      <protection locked="true" hidden="false"/>
    </xf>
    <xf numFmtId="165" fontId="9" fillId="0" borderId="0" xfId="0" applyFont="true" applyBorder="false" applyAlignment="false" applyProtection="false">
      <alignment horizontal="general" vertical="bottom" textRotation="0" wrapText="false" indent="0" shrinkToFit="false"/>
      <protection locked="true" hidden="false"/>
    </xf>
    <xf numFmtId="166" fontId="9" fillId="0" borderId="0" xfId="0" applyFont="true" applyBorder="false" applyAlignment="false" applyProtection="false">
      <alignment horizontal="general" vertical="bottom" textRotation="0" wrapText="false" indent="0" shrinkToFit="false"/>
      <protection locked="true" hidden="false"/>
    </xf>
    <xf numFmtId="167" fontId="6" fillId="0" borderId="0" xfId="0" applyFont="true" applyBorder="false" applyAlignment="false" applyProtection="false">
      <alignment horizontal="general" vertical="bottom" textRotation="0" wrapText="false" indent="0" shrinkToFit="false"/>
      <protection locked="true" hidden="false"/>
    </xf>
    <xf numFmtId="164" fontId="9" fillId="3" borderId="0" xfId="0" applyFont="true" applyBorder="false" applyAlignment="false" applyProtection="false">
      <alignment horizontal="general" vertical="bottom" textRotation="0" wrapText="false" indent="0" shrinkToFit="false"/>
      <protection locked="true" hidden="false"/>
    </xf>
    <xf numFmtId="165" fontId="9" fillId="3" borderId="0" xfId="0" applyFont="true" applyBorder="false" applyAlignment="false" applyProtection="false">
      <alignment horizontal="general" vertical="bottom" textRotation="0" wrapText="false" indent="0" shrinkToFit="false"/>
      <protection locked="true" hidden="false"/>
    </xf>
    <xf numFmtId="166" fontId="9" fillId="3" borderId="0" xfId="0" applyFont="true" applyBorder="false" applyAlignment="false" applyProtection="false">
      <alignment horizontal="general" vertical="bottom" textRotation="0" wrapText="false" indent="0" shrinkToFit="false"/>
      <protection locked="true" hidden="false"/>
    </xf>
    <xf numFmtId="167" fontId="6" fillId="3"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bottom" textRotation="0" wrapText="false" indent="1" shrinkToFit="false"/>
      <protection locked="true" hidden="false"/>
    </xf>
    <xf numFmtId="167" fontId="9" fillId="4" borderId="0" xfId="0" applyFont="true" applyBorder="false" applyAlignment="false" applyProtection="false">
      <alignment horizontal="general" vertical="bottom" textRotation="0" wrapText="false" indent="0" shrinkToFit="false"/>
      <protection locked="true" hidden="false"/>
    </xf>
    <xf numFmtId="166" fontId="9" fillId="4" borderId="0" xfId="0" applyFont="true" applyBorder="false" applyAlignment="false" applyProtection="false">
      <alignment horizontal="general" vertical="bottom" textRotation="0" wrapText="false" indent="0" shrinkToFit="false"/>
      <protection locked="true" hidden="false"/>
    </xf>
    <xf numFmtId="164" fontId="9" fillId="4" borderId="0" xfId="0" applyFont="true" applyBorder="false" applyAlignment="false" applyProtection="false">
      <alignment horizontal="general" vertical="bottom" textRotation="0" wrapText="false" indent="0" shrinkToFit="false"/>
      <protection locked="true" hidden="false"/>
    </xf>
    <xf numFmtId="166" fontId="10" fillId="0" borderId="0" xfId="0" applyFont="true" applyBorder="false" applyAlignment="false" applyProtection="false">
      <alignment horizontal="general" vertical="bottom" textRotation="0" wrapText="false" indent="0" shrinkToFit="false"/>
      <protection locked="true" hidden="false"/>
    </xf>
    <xf numFmtId="165" fontId="9"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false" applyProtection="false">
      <alignment horizontal="general" vertical="bottom" textRotation="0" wrapText="false" indent="0" shrinkToFit="false"/>
      <protection locked="true" hidden="false"/>
    </xf>
    <xf numFmtId="165" fontId="11" fillId="0" borderId="0" xfId="0" applyFont="true" applyBorder="false" applyAlignment="false" applyProtection="false">
      <alignment horizontal="general" vertical="bottom" textRotation="0" wrapText="false" indent="0" shrinkToFit="false"/>
      <protection locked="true" hidden="false"/>
    </xf>
    <xf numFmtId="166" fontId="6" fillId="0" borderId="0" xfId="0" applyFont="true" applyBorder="false" applyAlignment="false" applyProtection="false">
      <alignment horizontal="general" vertical="bottom" textRotation="0" wrapText="false" indent="0" shrinkToFit="false"/>
      <protection locked="true" hidden="false"/>
    </xf>
    <xf numFmtId="165" fontId="6" fillId="0" borderId="0" xfId="0" applyFont="true" applyBorder="false" applyAlignment="fals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2" shrinkToFit="false"/>
      <protection locked="true" hidden="false"/>
    </xf>
    <xf numFmtId="164" fontId="6" fillId="0" borderId="0" xfId="0" applyFont="true" applyBorder="false" applyAlignment="true" applyProtection="false">
      <alignment horizontal="general" vertical="bottom" textRotation="0" wrapText="false" indent="2" shrinkToFit="false"/>
      <protection locked="true" hidden="false"/>
    </xf>
    <xf numFmtId="164" fontId="11" fillId="0" borderId="1" xfId="0" applyFont="true" applyBorder="true" applyAlignment="false" applyProtection="false">
      <alignment horizontal="general" vertical="bottom" textRotation="0" wrapText="false" indent="0" shrinkToFit="false"/>
      <protection locked="true" hidden="false"/>
    </xf>
    <xf numFmtId="165" fontId="11" fillId="0" borderId="1" xfId="0" applyFont="true" applyBorder="true" applyAlignment="false" applyProtection="false">
      <alignment horizontal="general" vertical="bottom" textRotation="0" wrapText="false" indent="0" shrinkToFit="false"/>
      <protection locked="true" hidden="false"/>
    </xf>
    <xf numFmtId="166" fontId="6" fillId="0" borderId="1" xfId="0" applyFont="true" applyBorder="true" applyAlignment="false" applyProtection="false">
      <alignment horizontal="general" vertical="bottom" textRotation="0" wrapText="false" indent="0" shrinkToFit="false"/>
      <protection locked="true" hidden="false"/>
    </xf>
    <xf numFmtId="166" fontId="11" fillId="0" borderId="0" xfId="0" applyFont="true" applyBorder="false" applyAlignment="false" applyProtection="false">
      <alignment horizontal="general" vertical="bottom" textRotation="0" wrapText="false" indent="0" shrinkToFit="false"/>
      <protection locked="true" hidden="false"/>
    </xf>
    <xf numFmtId="164" fontId="6" fillId="0" borderId="0" xfId="0" applyFont="true" applyBorder="false" applyAlignment="false" applyProtection="false">
      <alignment horizontal="general" vertical="bottom" textRotation="0" wrapText="false" indent="0" shrinkToFit="false"/>
      <protection locked="true" hidden="false"/>
    </xf>
    <xf numFmtId="168" fontId="6" fillId="0" borderId="0" xfId="0" applyFont="true" applyBorder="false" applyAlignment="false" applyProtection="false">
      <alignment horizontal="general" vertical="bottom" textRotation="0" wrapText="false" indent="0" shrinkToFit="false"/>
      <protection locked="true" hidden="false"/>
    </xf>
    <xf numFmtId="164" fontId="6" fillId="3" borderId="0" xfId="0" applyFont="true" applyBorder="false" applyAlignment="false" applyProtection="false">
      <alignment horizontal="general" vertical="bottom" textRotation="0" wrapText="false" indent="0" shrinkToFit="false"/>
      <protection locked="true" hidden="false"/>
    </xf>
    <xf numFmtId="165" fontId="6" fillId="3" borderId="0" xfId="0" applyFont="true" applyBorder="false" applyAlignment="false" applyProtection="false">
      <alignment horizontal="general" vertical="bottom" textRotation="0" wrapText="false" indent="0" shrinkToFit="false"/>
      <protection locked="true" hidden="false"/>
    </xf>
    <xf numFmtId="168" fontId="6" fillId="3" borderId="0" xfId="0" applyFont="true" applyBorder="false" applyAlignment="false" applyProtection="false">
      <alignment horizontal="general" vertical="bottom" textRotation="0" wrapText="false" indent="0" shrinkToFit="false"/>
      <protection locked="true" hidden="false"/>
    </xf>
    <xf numFmtId="167" fontId="11" fillId="0" borderId="0" xfId="0" applyFont="true" applyBorder="false" applyAlignment="false" applyProtection="false">
      <alignment horizontal="general" vertical="bottom" textRotation="0" wrapText="false" indent="0" shrinkToFit="false"/>
      <protection locked="true" hidden="false"/>
    </xf>
    <xf numFmtId="169" fontId="9" fillId="4" borderId="0" xfId="0" applyFont="true" applyBorder="false" applyAlignment="fals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1" shrinkToFit="false"/>
      <protection locked="true" hidden="false"/>
    </xf>
    <xf numFmtId="164" fontId="11" fillId="0" borderId="1" xfId="0" applyFont="true" applyBorder="true" applyAlignment="true" applyProtection="false">
      <alignment horizontal="general" vertical="bottom" textRotation="0" wrapText="false" indent="1" shrinkToFit="false"/>
      <protection locked="true" hidden="false"/>
    </xf>
    <xf numFmtId="166" fontId="11" fillId="0" borderId="1" xfId="0" applyFont="true" applyBorder="true" applyAlignment="false" applyProtection="false">
      <alignment horizontal="general" vertical="bottom" textRotation="0" wrapText="false" indent="0" shrinkToFit="false"/>
      <protection locked="true" hidden="false"/>
    </xf>
    <xf numFmtId="169" fontId="11" fillId="0" borderId="0" xfId="0" applyFont="true" applyBorder="false" applyAlignment="false" applyProtection="false">
      <alignment horizontal="general" vertical="bottom" textRotation="0" wrapText="false" indent="0" shrinkToFit="false"/>
      <protection locked="true" hidden="false"/>
    </xf>
    <xf numFmtId="169" fontId="6" fillId="0" borderId="0" xfId="0" applyFont="true" applyBorder="false" applyAlignment="false" applyProtection="false">
      <alignment horizontal="general" vertical="bottom" textRotation="0" wrapText="false" indent="0" shrinkToFit="false"/>
      <protection locked="true" hidden="false"/>
    </xf>
    <xf numFmtId="164" fontId="12" fillId="0" borderId="0" xfId="0" applyFont="true" applyBorder="false" applyAlignment="false" applyProtection="false">
      <alignment horizontal="general" vertical="bottom" textRotation="0" wrapText="false" indent="0" shrinkToFit="false"/>
      <protection locked="true" hidden="false"/>
    </xf>
    <xf numFmtId="164" fontId="13" fillId="0" borderId="0" xfId="0" applyFont="true" applyBorder="false" applyAlignment="false" applyProtection="false">
      <alignment horizontal="general" vertical="bottom" textRotation="0" wrapText="false" indent="0" shrinkToFit="false"/>
      <protection locked="true" hidden="false"/>
    </xf>
    <xf numFmtId="164" fontId="14" fillId="0" borderId="0" xfId="0" applyFont="true" applyBorder="false" applyAlignment="false" applyProtection="false">
      <alignment horizontal="general" vertical="bottom" textRotation="0" wrapText="false" indent="0" shrinkToFit="false"/>
      <protection locked="true" hidden="false"/>
    </xf>
    <xf numFmtId="166" fontId="15" fillId="0" borderId="0" xfId="0" applyFont="true" applyBorder="false" applyAlignment="false" applyProtection="false">
      <alignment horizontal="general" vertical="bottom" textRotation="0" wrapText="false" indent="0" shrinkToFit="false"/>
      <protection locked="true" hidden="false"/>
    </xf>
    <xf numFmtId="166" fontId="16" fillId="0" borderId="0" xfId="0" applyFont="true" applyBorder="false" applyAlignment="false" applyProtection="false">
      <alignment horizontal="general" vertical="bottom" textRotation="0" wrapText="false" indent="0" shrinkToFit="false"/>
      <protection locked="true" hidden="false"/>
    </xf>
    <xf numFmtId="166" fontId="14" fillId="0" borderId="0" xfId="0" applyFont="true" applyBorder="false" applyAlignment="false" applyProtection="false">
      <alignment horizontal="general" vertical="bottom" textRotation="0" wrapText="false" indent="0" shrinkToFit="false"/>
      <protection locked="true" hidden="false"/>
    </xf>
    <xf numFmtId="164" fontId="17" fillId="0" borderId="0" xfId="0" applyFont="true" applyBorder="false" applyAlignment="false" applyProtection="false">
      <alignment horizontal="general" vertical="bottom" textRotation="0" wrapText="false" indent="0" shrinkToFit="false"/>
      <protection locked="true" hidden="false"/>
    </xf>
    <xf numFmtId="164" fontId="13" fillId="3" borderId="0" xfId="0" applyFont="true" applyBorder="false" applyAlignment="false" applyProtection="false">
      <alignment horizontal="general" vertical="bottom" textRotation="0" wrapText="false" indent="0" shrinkToFit="false"/>
      <protection locked="true" hidden="false"/>
    </xf>
    <xf numFmtId="164" fontId="14" fillId="3" borderId="0" xfId="0" applyFont="true" applyBorder="false" applyAlignment="false" applyProtection="false">
      <alignment horizontal="general" vertical="bottom" textRotation="0" wrapText="false" indent="0" shrinkToFit="false"/>
      <protection locked="true" hidden="false"/>
    </xf>
    <xf numFmtId="166" fontId="15" fillId="3" borderId="0" xfId="0" applyFont="true" applyBorder="false" applyAlignment="false" applyProtection="false">
      <alignment horizontal="general" vertical="bottom" textRotation="0" wrapText="false" indent="0" shrinkToFit="false"/>
      <protection locked="true" hidden="false"/>
    </xf>
    <xf numFmtId="166" fontId="16" fillId="3" borderId="0" xfId="0" applyFont="true" applyBorder="false" applyAlignment="false" applyProtection="false">
      <alignment horizontal="general" vertical="bottom" textRotation="0" wrapText="false" indent="0" shrinkToFit="false"/>
      <protection locked="true" hidden="false"/>
    </xf>
    <xf numFmtId="166" fontId="14" fillId="3" borderId="0" xfId="0" applyFont="true" applyBorder="false" applyAlignment="false" applyProtection="false">
      <alignment horizontal="general" vertical="bottom" textRotation="0" wrapText="false" indent="0" shrinkToFit="false"/>
      <protection locked="true" hidden="false"/>
    </xf>
    <xf numFmtId="164" fontId="17" fillId="3" borderId="0" xfId="0" applyFont="true" applyBorder="false" applyAlignment="false" applyProtection="false">
      <alignment horizontal="general" vertical="bottom" textRotation="0" wrapText="false" indent="0" shrinkToFit="false"/>
      <protection locked="true" hidden="false"/>
    </xf>
    <xf numFmtId="169" fontId="15" fillId="3" borderId="0" xfId="0" applyFont="true" applyBorder="false" applyAlignment="false" applyProtection="false">
      <alignment horizontal="general" vertical="bottom" textRotation="0" wrapText="false" indent="0" shrinkToFit="false"/>
      <protection locked="true" hidden="false"/>
    </xf>
    <xf numFmtId="169" fontId="16" fillId="3" borderId="0" xfId="0" applyFont="true" applyBorder="false" applyAlignment="false" applyProtection="false">
      <alignment horizontal="general" vertical="bottom" textRotation="0" wrapText="false" indent="0" shrinkToFit="false"/>
      <protection locked="true" hidden="false"/>
    </xf>
    <xf numFmtId="169" fontId="14" fillId="3" borderId="0" xfId="0" applyFont="true" applyBorder="false" applyAlignment="false" applyProtection="false">
      <alignment horizontal="general" vertical="bottom" textRotation="0" wrapText="false" indent="0" shrinkToFit="false"/>
      <protection locked="true" hidden="false"/>
    </xf>
    <xf numFmtId="165" fontId="15" fillId="3" borderId="0" xfId="0" applyFont="true" applyBorder="false" applyAlignment="false" applyProtection="false">
      <alignment horizontal="general" vertical="bottom" textRotation="0" wrapText="false" indent="0" shrinkToFit="false"/>
      <protection locked="true" hidden="false"/>
    </xf>
    <xf numFmtId="165" fontId="16" fillId="3" borderId="0" xfId="0" applyFont="true" applyBorder="false" applyAlignment="false" applyProtection="false">
      <alignment horizontal="general" vertical="bottom" textRotation="0" wrapText="false" indent="0" shrinkToFit="false"/>
      <protection locked="true" hidden="false"/>
    </xf>
    <xf numFmtId="165" fontId="14" fillId="3" borderId="0" xfId="0" applyFont="true" applyBorder="false" applyAlignment="false" applyProtection="false">
      <alignment horizontal="general" vertical="bottom" textRotation="0" wrapText="false" indent="0" shrinkToFit="false"/>
      <protection locked="true" hidden="false"/>
    </xf>
    <xf numFmtId="165" fontId="15" fillId="0" borderId="0" xfId="0" applyFont="true" applyBorder="false" applyAlignment="false" applyProtection="false">
      <alignment horizontal="general" vertical="bottom" textRotation="0" wrapText="false" indent="0" shrinkToFit="false"/>
      <protection locked="true" hidden="false"/>
    </xf>
    <xf numFmtId="165" fontId="16" fillId="0" borderId="0" xfId="0" applyFont="true" applyBorder="false" applyAlignment="false" applyProtection="false">
      <alignment horizontal="general" vertical="bottom" textRotation="0" wrapText="false" indent="0" shrinkToFit="false"/>
      <protection locked="true" hidden="false"/>
    </xf>
    <xf numFmtId="165" fontId="14" fillId="0" borderId="0" xfId="0" applyFont="true" applyBorder="false" applyAlignment="false" applyProtection="false">
      <alignment horizontal="general" vertical="bottom" textRotation="0" wrapText="false" indent="0" shrinkToFit="false"/>
      <protection locked="true" hidden="false"/>
    </xf>
    <xf numFmtId="167" fontId="15" fillId="3" borderId="0" xfId="0" applyFont="true" applyBorder="false" applyAlignment="false" applyProtection="false">
      <alignment horizontal="general" vertical="bottom" textRotation="0" wrapText="false" indent="0" shrinkToFit="false"/>
      <protection locked="true" hidden="false"/>
    </xf>
    <xf numFmtId="167" fontId="16" fillId="3" borderId="0" xfId="0" applyFont="true" applyBorder="false" applyAlignment="false" applyProtection="false">
      <alignment horizontal="general" vertical="bottom" textRotation="0" wrapText="false" indent="0" shrinkToFit="false"/>
      <protection locked="true" hidden="false"/>
    </xf>
    <xf numFmtId="167" fontId="14" fillId="3" borderId="0" xfId="0" applyFont="true" applyBorder="false" applyAlignment="false" applyProtection="false">
      <alignment horizontal="general" vertical="bottom" textRotation="0" wrapText="false" indent="0" shrinkToFit="false"/>
      <protection locked="true" hidden="false"/>
    </xf>
    <xf numFmtId="169" fontId="15" fillId="0" borderId="0" xfId="0" applyFont="true" applyBorder="false" applyAlignment="false" applyProtection="false">
      <alignment horizontal="general" vertical="bottom" textRotation="0" wrapText="false" indent="0" shrinkToFit="false"/>
      <protection locked="true" hidden="false"/>
    </xf>
    <xf numFmtId="169" fontId="16" fillId="0" borderId="0" xfId="0" applyFont="true" applyBorder="false" applyAlignment="false" applyProtection="false">
      <alignment horizontal="general" vertical="bottom" textRotation="0" wrapText="false" indent="0" shrinkToFit="false"/>
      <protection locked="true" hidden="false"/>
    </xf>
    <xf numFmtId="169" fontId="14" fillId="0" borderId="0" xfId="0" applyFont="true" applyBorder="false" applyAlignment="false" applyProtection="false">
      <alignment horizontal="general" vertical="bottom" textRotation="0" wrapText="false" indent="0" shrinkToFit="false"/>
      <protection locked="true" hidden="false"/>
    </xf>
    <xf numFmtId="167" fontId="15" fillId="0" borderId="0" xfId="0" applyFont="true" applyBorder="false" applyAlignment="false" applyProtection="false">
      <alignment horizontal="general" vertical="bottom" textRotation="0" wrapText="false" indent="0" shrinkToFit="false"/>
      <protection locked="true" hidden="false"/>
    </xf>
    <xf numFmtId="167" fontId="16" fillId="0" borderId="0" xfId="0" applyFont="true" applyBorder="false" applyAlignment="false" applyProtection="false">
      <alignment horizontal="general" vertical="bottom" textRotation="0" wrapText="false" indent="0" shrinkToFit="false"/>
      <protection locked="true" hidden="false"/>
    </xf>
    <xf numFmtId="167" fontId="14" fillId="0" borderId="0" xfId="0" applyFont="true" applyBorder="fals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5">
    <dxf>
      <fill>
        <patternFill patternType="solid">
          <fgColor rgb="FF14171D"/>
          <bgColor rgb="FF000000"/>
        </patternFill>
      </fill>
    </dxf>
    <dxf>
      <fill>
        <patternFill patternType="solid">
          <fgColor rgb="FFF2F2F2"/>
          <bgColor rgb="FF000000"/>
        </patternFill>
      </fill>
    </dxf>
    <dxf>
      <fill>
        <patternFill patternType="solid">
          <bgColor rgb="FF000000"/>
        </patternFill>
      </fill>
    </dxf>
    <dxf>
      <fill>
        <patternFill patternType="solid">
          <fgColor rgb="FF0000FF"/>
          <bgColor rgb="FF000000"/>
        </patternFill>
      </fill>
    </dxf>
    <dxf>
      <fill>
        <patternFill patternType="solid">
          <fgColor rgb="FFFFFFFF"/>
          <bgColor rgb="FF00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C5A00"/>
      <rgbColor rgb="FF800080"/>
      <rgbColor rgb="FF008080"/>
      <rgbColor rgb="FFC0C0C0"/>
      <rgbColor rgb="FF808080"/>
      <rgbColor rgb="FF9999FF"/>
      <rgbColor rgb="FF993366"/>
      <rgbColor rgb="FFF2F2F2"/>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95959"/>
      <rgbColor rgb="FF969696"/>
      <rgbColor rgb="FF003366"/>
      <rgbColor rgb="FF339966"/>
      <rgbColor rgb="FF14171D"/>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2.xml.rels><?xml version="1.0" encoding="UTF-8"?>
<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46"/>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112"/>
  </cols>
  <sheetData>
    <row r="1" customFormat="false" ht="17.35" hidden="false" customHeight="false" outlineLevel="0" collapsed="false">
      <c r="A1" s="1" t="s">
        <v>0</v>
      </c>
    </row>
    <row r="2" customFormat="false" ht="15" hidden="false" customHeight="false" outlineLevel="0" collapsed="false">
      <c r="A2" s="2" t="s">
        <v>1</v>
      </c>
    </row>
    <row r="4" customFormat="false" ht="15" hidden="false" customHeight="true" outlineLevel="0" collapsed="false">
      <c r="A4" s="3" t="s">
        <v>2</v>
      </c>
    </row>
    <row r="5" customFormat="false" ht="15" hidden="false" customHeight="false" outlineLevel="0" collapsed="false">
      <c r="A5" s="3"/>
    </row>
    <row r="6" customFormat="false" ht="15" hidden="false" customHeight="false" outlineLevel="0" collapsed="false">
      <c r="A6" s="3"/>
    </row>
    <row r="7" customFormat="false" ht="15" hidden="false" customHeight="false" outlineLevel="0" collapsed="false">
      <c r="A7" s="3"/>
    </row>
    <row r="8" customFormat="false" ht="15" hidden="false" customHeight="false" outlineLevel="0" collapsed="false">
      <c r="A8" s="3"/>
    </row>
    <row r="9" customFormat="false" ht="15" hidden="false" customHeight="false" outlineLevel="0" collapsed="false">
      <c r="A9" s="3"/>
    </row>
    <row r="10" customFormat="false" ht="15" hidden="false" customHeight="false" outlineLevel="0" collapsed="false">
      <c r="A10" s="3"/>
    </row>
    <row r="11" customFormat="false" ht="15" hidden="false" customHeight="false" outlineLevel="0" collapsed="false">
      <c r="A11" s="3"/>
    </row>
    <row r="12" customFormat="false" ht="15" hidden="false" customHeight="false" outlineLevel="0" collapsed="false">
      <c r="A12" s="3"/>
    </row>
    <row r="13" customFormat="false" ht="15" hidden="false" customHeight="false" outlineLevel="0" collapsed="false">
      <c r="A13" s="3"/>
    </row>
    <row r="14" customFormat="false" ht="15" hidden="false" customHeight="false" outlineLevel="0" collapsed="false">
      <c r="A14" s="3"/>
    </row>
    <row r="15" customFormat="false" ht="15" hidden="false" customHeight="false" outlineLevel="0" collapsed="false">
      <c r="A15" s="3"/>
    </row>
    <row r="16" customFormat="false" ht="15" hidden="false" customHeight="false" outlineLevel="0" collapsed="false">
      <c r="A16" s="3"/>
    </row>
    <row r="17" customFormat="false" ht="15" hidden="false" customHeight="false" outlineLevel="0" collapsed="false">
      <c r="A17" s="3"/>
    </row>
    <row r="18" customFormat="false" ht="15" hidden="false" customHeight="false" outlineLevel="0" collapsed="false">
      <c r="A18" s="3"/>
    </row>
    <row r="19" customFormat="false" ht="15" hidden="false" customHeight="false" outlineLevel="0" collapsed="false">
      <c r="A19" s="3"/>
    </row>
    <row r="20" customFormat="false" ht="15" hidden="false" customHeight="false" outlineLevel="0" collapsed="false">
      <c r="A20" s="3"/>
    </row>
    <row r="21" customFormat="false" ht="15" hidden="false" customHeight="false" outlineLevel="0" collapsed="false">
      <c r="A21" s="3"/>
    </row>
    <row r="22" customFormat="false" ht="15" hidden="false" customHeight="false" outlineLevel="0" collapsed="false">
      <c r="A22" s="3"/>
    </row>
    <row r="23" customFormat="false" ht="15" hidden="false" customHeight="false" outlineLevel="0" collapsed="false">
      <c r="A23" s="3"/>
    </row>
    <row r="24" customFormat="false" ht="15" hidden="false" customHeight="false" outlineLevel="0" collapsed="false">
      <c r="A24" s="3"/>
    </row>
    <row r="25" customFormat="false" ht="15" hidden="false" customHeight="false" outlineLevel="0" collapsed="false">
      <c r="A25" s="3"/>
    </row>
    <row r="26" customFormat="false" ht="15" hidden="false" customHeight="false" outlineLevel="0" collapsed="false">
      <c r="A26" s="3"/>
    </row>
    <row r="27" customFormat="false" ht="15" hidden="false" customHeight="false" outlineLevel="0" collapsed="false">
      <c r="A27" s="3"/>
    </row>
    <row r="28" customFormat="false" ht="15" hidden="false" customHeight="false" outlineLevel="0" collapsed="false">
      <c r="A28" s="3"/>
    </row>
    <row r="29" customFormat="false" ht="15" hidden="false" customHeight="false" outlineLevel="0" collapsed="false">
      <c r="A29" s="3"/>
    </row>
    <row r="30" customFormat="false" ht="15" hidden="false" customHeight="false" outlineLevel="0" collapsed="false">
      <c r="A30" s="3"/>
    </row>
    <row r="31" customFormat="false" ht="15" hidden="false" customHeight="false" outlineLevel="0" collapsed="false">
      <c r="A31" s="3"/>
    </row>
    <row r="32" customFormat="false" ht="15" hidden="false" customHeight="false" outlineLevel="0" collapsed="false">
      <c r="A32" s="3"/>
    </row>
    <row r="33" customFormat="false" ht="15" hidden="false" customHeight="false" outlineLevel="0" collapsed="false">
      <c r="A33" s="3"/>
    </row>
    <row r="34" customFormat="false" ht="15" hidden="false" customHeight="false" outlineLevel="0" collapsed="false">
      <c r="A34" s="3"/>
    </row>
    <row r="35" customFormat="false" ht="15" hidden="false" customHeight="false" outlineLevel="0" collapsed="false">
      <c r="A35" s="3"/>
    </row>
    <row r="36" customFormat="false" ht="15" hidden="false" customHeight="false" outlineLevel="0" collapsed="false">
      <c r="A36" s="3"/>
    </row>
    <row r="37" customFormat="false" ht="15" hidden="false" customHeight="false" outlineLevel="0" collapsed="false">
      <c r="A37" s="3"/>
    </row>
    <row r="38" customFormat="false" ht="15" hidden="false" customHeight="false" outlineLevel="0" collapsed="false">
      <c r="A38" s="3"/>
    </row>
    <row r="39" customFormat="false" ht="15" hidden="false" customHeight="false" outlineLevel="0" collapsed="false">
      <c r="A39" s="3"/>
    </row>
    <row r="40" customFormat="false" ht="15" hidden="false" customHeight="false" outlineLevel="0" collapsed="false">
      <c r="A40" s="3"/>
    </row>
    <row r="41" customFormat="false" ht="15" hidden="false" customHeight="false" outlineLevel="0" collapsed="false">
      <c r="A41" s="3"/>
    </row>
    <row r="42" customFormat="false" ht="15" hidden="false" customHeight="false" outlineLevel="0" collapsed="false">
      <c r="A42" s="3"/>
    </row>
    <row r="43" customFormat="false" ht="15" hidden="false" customHeight="false" outlineLevel="0" collapsed="false">
      <c r="A43" s="3"/>
    </row>
    <row r="44" customFormat="false" ht="15" hidden="false" customHeight="false" outlineLevel="0" collapsed="false">
      <c r="A44" s="3"/>
    </row>
    <row r="46" customFormat="false" ht="23.85" hidden="false" customHeight="false" outlineLevel="0" collapsed="false">
      <c r="A46" s="4" t="s">
        <v>3</v>
      </c>
    </row>
  </sheetData>
  <mergeCells count="1">
    <mergeCell ref="A4:A4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O188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2" ySplit="4" topLeftCell="C5" activePane="bottomRight" state="frozen"/>
      <selection pane="topLeft" activeCell="A1" activeCellId="0" sqref="A1"/>
      <selection pane="topRight" activeCell="C1" activeCellId="0" sqref="C1"/>
      <selection pane="bottomLeft" activeCell="A5" activeCellId="0" sqref="A5"/>
      <selection pane="bottomRight" activeCell="A1" activeCellId="0" sqref="A1"/>
    </sheetView>
  </sheetViews>
  <sheetFormatPr defaultColWidth="8.5390625" defaultRowHeight="15" zeroHeight="false" outlineLevelRow="0" outlineLevelCol="0"/>
  <cols>
    <col collapsed="false" customWidth="true" hidden="false" outlineLevel="0" max="1" min="1" style="0" width="11"/>
    <col collapsed="false" customWidth="true" hidden="false" outlineLevel="0" max="2" min="2" style="0" width="26"/>
    <col collapsed="false" customWidth="true" hidden="false" outlineLevel="0" max="3" min="3" style="0" width="12"/>
    <col collapsed="false" customWidth="true" hidden="false" outlineLevel="0" max="4" min="4" style="0" width="20"/>
    <col collapsed="false" customWidth="true" hidden="false" outlineLevel="0" max="5" min="5" style="0" width="11"/>
    <col collapsed="false" customWidth="true" hidden="false" outlineLevel="0" max="7" min="6" style="0" width="13"/>
    <col collapsed="false" customWidth="true" hidden="false" outlineLevel="0" max="11" min="8" style="0" width="10"/>
    <col collapsed="false" customWidth="true" hidden="false" outlineLevel="0" max="12" min="12" style="0" width="11"/>
    <col collapsed="false" customWidth="true" hidden="false" outlineLevel="0" max="13" min="13" style="0" width="9"/>
    <col collapsed="false" customWidth="true" hidden="false" outlineLevel="0" max="14" min="14" style="0" width="3"/>
    <col collapsed="false" customWidth="true" hidden="false" outlineLevel="0" max="15" min="15" style="0" width="54"/>
  </cols>
  <sheetData>
    <row r="1" customFormat="false" ht="17.35" hidden="false" customHeight="false" outlineLevel="0" collapsed="false">
      <c r="A1" s="1" t="s">
        <v>4</v>
      </c>
    </row>
    <row r="2" customFormat="false" ht="15" hidden="false" customHeight="false" outlineLevel="0" collapsed="false">
      <c r="A2" s="2" t="s">
        <v>5</v>
      </c>
    </row>
    <row r="4" customFormat="false" ht="27.75" hidden="false" customHeight="true" outlineLevel="0" collapsed="false">
      <c r="A4" s="5" t="s">
        <v>6</v>
      </c>
      <c r="B4" s="6" t="s">
        <v>7</v>
      </c>
      <c r="C4" s="6" t="s">
        <v>8</v>
      </c>
      <c r="D4" s="6" t="s">
        <v>9</v>
      </c>
      <c r="E4" s="6" t="s">
        <v>10</v>
      </c>
      <c r="F4" s="6" t="s">
        <v>11</v>
      </c>
      <c r="G4" s="6" t="s">
        <v>12</v>
      </c>
      <c r="H4" s="6" t="s">
        <v>13</v>
      </c>
      <c r="I4" s="6" t="s">
        <v>14</v>
      </c>
      <c r="J4" s="6" t="s">
        <v>15</v>
      </c>
      <c r="K4" s="6" t="s">
        <v>16</v>
      </c>
      <c r="L4" s="6" t="s">
        <v>17</v>
      </c>
      <c r="M4" s="6" t="s">
        <v>18</v>
      </c>
      <c r="O4" s="7" t="s">
        <v>19</v>
      </c>
    </row>
    <row r="5" customFormat="false" ht="15" hidden="false" customHeight="true" outlineLevel="0" collapsed="false">
      <c r="A5" s="8" t="s">
        <v>20</v>
      </c>
      <c r="B5" s="8" t="s">
        <v>21</v>
      </c>
      <c r="C5" s="8" t="s">
        <v>22</v>
      </c>
      <c r="D5" s="8" t="s">
        <v>23</v>
      </c>
      <c r="E5" s="8" t="s">
        <v>24</v>
      </c>
      <c r="F5" s="8" t="s">
        <v>25</v>
      </c>
      <c r="G5" s="9" t="n">
        <v>66500</v>
      </c>
      <c r="H5" s="8" t="n">
        <v>60</v>
      </c>
      <c r="I5" s="8" t="n">
        <v>40</v>
      </c>
      <c r="J5" s="8" t="n">
        <v>0</v>
      </c>
      <c r="K5" s="10" t="n">
        <v>0.16</v>
      </c>
      <c r="L5" s="8" t="s">
        <v>26</v>
      </c>
      <c r="M5" s="11" t="n">
        <f aca="false">IF(AND(H5&lt;=Criteria!$C$6,J5&lt;=Criteria!$C$7,L5="Yes",OR(C5&lt;&gt;"Catering",K5&gt;=Criteria!$C$8),D5&lt;&gt;Criteria!$C$9),1,0)</f>
        <v>0</v>
      </c>
      <c r="O5" s="3" t="s">
        <v>27</v>
      </c>
    </row>
    <row r="6" customFormat="false" ht="15" hidden="false" customHeight="false" outlineLevel="0" collapsed="false">
      <c r="A6" s="12" t="s">
        <v>28</v>
      </c>
      <c r="B6" s="12" t="s">
        <v>29</v>
      </c>
      <c r="C6" s="12" t="s">
        <v>22</v>
      </c>
      <c r="D6" s="12" t="s">
        <v>23</v>
      </c>
      <c r="E6" s="12" t="s">
        <v>24</v>
      </c>
      <c r="F6" s="12" t="s">
        <v>25</v>
      </c>
      <c r="G6" s="13" t="n">
        <v>119900</v>
      </c>
      <c r="H6" s="12" t="n">
        <v>60</v>
      </c>
      <c r="I6" s="12" t="n">
        <v>23</v>
      </c>
      <c r="J6" s="12" t="n">
        <v>0</v>
      </c>
      <c r="K6" s="14" t="n">
        <v>0.24</v>
      </c>
      <c r="L6" s="12" t="s">
        <v>26</v>
      </c>
      <c r="M6" s="15" t="n">
        <f aca="false">IF(AND(H6&lt;=Criteria!$C$6,J6&lt;=Criteria!$C$7,L6="Yes",OR(C6&lt;&gt;"Catering",K6&gt;=Criteria!$C$8),D6&lt;&gt;Criteria!$C$9),1,0)</f>
        <v>0</v>
      </c>
      <c r="O6" s="3"/>
    </row>
    <row r="7" customFormat="false" ht="15" hidden="false" customHeight="false" outlineLevel="0" collapsed="false">
      <c r="A7" s="8" t="s">
        <v>30</v>
      </c>
      <c r="B7" s="8" t="s">
        <v>31</v>
      </c>
      <c r="C7" s="8" t="s">
        <v>32</v>
      </c>
      <c r="D7" s="8" t="s">
        <v>23</v>
      </c>
      <c r="E7" s="8" t="s">
        <v>24</v>
      </c>
      <c r="F7" s="8" t="s">
        <v>33</v>
      </c>
      <c r="G7" s="9" t="n">
        <v>125000</v>
      </c>
      <c r="H7" s="8" t="n">
        <v>60</v>
      </c>
      <c r="I7" s="8" t="n">
        <v>37</v>
      </c>
      <c r="J7" s="8" t="n">
        <v>0</v>
      </c>
      <c r="K7" s="10" t="n">
        <v>0.23</v>
      </c>
      <c r="L7" s="8" t="s">
        <v>26</v>
      </c>
      <c r="M7" s="11" t="n">
        <f aca="false">IF(AND(H7&lt;=Criteria!$C$6,J7&lt;=Criteria!$C$7,L7="Yes",OR(C7&lt;&gt;"Catering",K7&gt;=Criteria!$C$8),D7&lt;&gt;Criteria!$C$9),1,0)</f>
        <v>0</v>
      </c>
      <c r="O7" s="3"/>
    </row>
    <row r="8" customFormat="false" ht="15" hidden="false" customHeight="false" outlineLevel="0" collapsed="false">
      <c r="A8" s="12" t="s">
        <v>34</v>
      </c>
      <c r="B8" s="12" t="s">
        <v>35</v>
      </c>
      <c r="C8" s="12" t="s">
        <v>36</v>
      </c>
      <c r="D8" s="12" t="s">
        <v>37</v>
      </c>
      <c r="E8" s="12" t="s">
        <v>38</v>
      </c>
      <c r="F8" s="12" t="s">
        <v>33</v>
      </c>
      <c r="G8" s="13" t="n">
        <v>149900</v>
      </c>
      <c r="H8" s="12" t="n">
        <v>72</v>
      </c>
      <c r="I8" s="12" t="n">
        <v>61</v>
      </c>
      <c r="J8" s="12" t="n">
        <v>0</v>
      </c>
      <c r="K8" s="14" t="n">
        <v>0.24</v>
      </c>
      <c r="L8" s="12" t="s">
        <v>39</v>
      </c>
      <c r="M8" s="15" t="n">
        <f aca="false">IF(AND(H8&lt;=Criteria!$C$6,J8&lt;=Criteria!$C$7,L8="Yes",OR(C8&lt;&gt;"Catering",K8&gt;=Criteria!$C$8),D8&lt;&gt;Criteria!$C$9),1,0)</f>
        <v>1</v>
      </c>
      <c r="O8" s="3"/>
    </row>
    <row r="9" customFormat="false" ht="15" hidden="false" customHeight="false" outlineLevel="0" collapsed="false">
      <c r="A9" s="8" t="s">
        <v>40</v>
      </c>
      <c r="B9" s="8" t="s">
        <v>35</v>
      </c>
      <c r="C9" s="8" t="s">
        <v>32</v>
      </c>
      <c r="D9" s="8" t="s">
        <v>37</v>
      </c>
      <c r="E9" s="8" t="s">
        <v>38</v>
      </c>
      <c r="F9" s="8" t="s">
        <v>33</v>
      </c>
      <c r="G9" s="9" t="n">
        <v>99300</v>
      </c>
      <c r="H9" s="8" t="n">
        <v>48</v>
      </c>
      <c r="I9" s="8" t="n">
        <v>42</v>
      </c>
      <c r="J9" s="8" t="n">
        <v>0</v>
      </c>
      <c r="K9" s="10" t="n">
        <v>0.09</v>
      </c>
      <c r="L9" s="8" t="s">
        <v>39</v>
      </c>
      <c r="M9" s="11" t="n">
        <f aca="false">IF(AND(H9&lt;=Criteria!$C$6,J9&lt;=Criteria!$C$7,L9="Yes",OR(C9&lt;&gt;"Catering",K9&gt;=Criteria!$C$8),D9&lt;&gt;Criteria!$C$9),1,0)</f>
        <v>1</v>
      </c>
      <c r="O9" s="3"/>
    </row>
    <row r="10" customFormat="false" ht="15" hidden="false" customHeight="false" outlineLevel="0" collapsed="false">
      <c r="A10" s="12" t="s">
        <v>41</v>
      </c>
      <c r="B10" s="12" t="s">
        <v>35</v>
      </c>
      <c r="C10" s="12" t="s">
        <v>32</v>
      </c>
      <c r="D10" s="12" t="s">
        <v>42</v>
      </c>
      <c r="E10" s="12" t="s">
        <v>38</v>
      </c>
      <c r="F10" s="12" t="s">
        <v>33</v>
      </c>
      <c r="G10" s="13" t="n">
        <v>122900</v>
      </c>
      <c r="H10" s="12" t="n">
        <v>72</v>
      </c>
      <c r="I10" s="12" t="n">
        <v>20</v>
      </c>
      <c r="J10" s="12" t="n">
        <v>0</v>
      </c>
      <c r="K10" s="14" t="n">
        <v>0.15</v>
      </c>
      <c r="L10" s="12" t="s">
        <v>39</v>
      </c>
      <c r="M10" s="15" t="n">
        <f aca="false">IF(AND(H10&lt;=Criteria!$C$6,J10&lt;=Criteria!$C$7,L10="Yes",OR(C10&lt;&gt;"Catering",K10&gt;=Criteria!$C$8),D10&lt;&gt;Criteria!$C$9),1,0)</f>
        <v>1</v>
      </c>
      <c r="O10" s="3"/>
    </row>
    <row r="11" customFormat="false" ht="15" hidden="false" customHeight="false" outlineLevel="0" collapsed="false">
      <c r="A11" s="8" t="s">
        <v>43</v>
      </c>
      <c r="B11" s="8" t="s">
        <v>35</v>
      </c>
      <c r="C11" s="8" t="s">
        <v>32</v>
      </c>
      <c r="D11" s="8" t="s">
        <v>42</v>
      </c>
      <c r="E11" s="8" t="s">
        <v>38</v>
      </c>
      <c r="F11" s="8" t="s">
        <v>25</v>
      </c>
      <c r="G11" s="9" t="n">
        <v>189200</v>
      </c>
      <c r="H11" s="8" t="n">
        <v>36</v>
      </c>
      <c r="I11" s="8" t="n">
        <v>20</v>
      </c>
      <c r="J11" s="8" t="n">
        <v>0</v>
      </c>
      <c r="K11" s="10" t="n">
        <v>0.22</v>
      </c>
      <c r="L11" s="8" t="s">
        <v>39</v>
      </c>
      <c r="M11" s="11" t="n">
        <f aca="false">IF(AND(H11&lt;=Criteria!$C$6,J11&lt;=Criteria!$C$7,L11="Yes",OR(C11&lt;&gt;"Catering",K11&gt;=Criteria!$C$8),D11&lt;&gt;Criteria!$C$9),1,0)</f>
        <v>1</v>
      </c>
      <c r="O11" s="3"/>
    </row>
    <row r="12" customFormat="false" ht="15" hidden="false" customHeight="false" outlineLevel="0" collapsed="false">
      <c r="A12" s="12" t="s">
        <v>44</v>
      </c>
      <c r="B12" s="12" t="s">
        <v>45</v>
      </c>
      <c r="C12" s="12" t="s">
        <v>22</v>
      </c>
      <c r="D12" s="12" t="s">
        <v>46</v>
      </c>
      <c r="E12" s="12" t="s">
        <v>24</v>
      </c>
      <c r="F12" s="12" t="s">
        <v>25</v>
      </c>
      <c r="G12" s="13" t="n">
        <v>60500</v>
      </c>
      <c r="H12" s="12" t="n">
        <v>60</v>
      </c>
      <c r="I12" s="12" t="n">
        <v>51</v>
      </c>
      <c r="J12" s="12" t="n">
        <v>0</v>
      </c>
      <c r="K12" s="14" t="n">
        <v>0</v>
      </c>
      <c r="L12" s="12" t="s">
        <v>39</v>
      </c>
      <c r="M12" s="15" t="n">
        <f aca="false">IF(AND(H12&lt;=Criteria!$C$6,J12&lt;=Criteria!$C$7,L12="Yes",OR(C12&lt;&gt;"Catering",K12&gt;=Criteria!$C$8),D12&lt;&gt;Criteria!$C$9),1,0)</f>
        <v>0</v>
      </c>
      <c r="O12" s="3"/>
    </row>
    <row r="13" customFormat="false" ht="15" hidden="false" customHeight="false" outlineLevel="0" collapsed="false">
      <c r="A13" s="8" t="s">
        <v>47</v>
      </c>
      <c r="B13" s="8" t="s">
        <v>35</v>
      </c>
      <c r="C13" s="8" t="s">
        <v>36</v>
      </c>
      <c r="D13" s="8" t="s">
        <v>48</v>
      </c>
      <c r="E13" s="8" t="s">
        <v>38</v>
      </c>
      <c r="F13" s="8" t="s">
        <v>33</v>
      </c>
      <c r="G13" s="9" t="n">
        <v>273800</v>
      </c>
      <c r="H13" s="8" t="n">
        <v>60</v>
      </c>
      <c r="I13" s="8" t="n">
        <v>39</v>
      </c>
      <c r="J13" s="8" t="n">
        <v>0</v>
      </c>
      <c r="K13" s="10" t="n">
        <v>0.16</v>
      </c>
      <c r="L13" s="8" t="s">
        <v>39</v>
      </c>
      <c r="M13" s="11" t="n">
        <f aca="false">IF(AND(H13&lt;=Criteria!$C$6,J13&lt;=Criteria!$C$7,L13="Yes",OR(C13&lt;&gt;"Catering",K13&gt;=Criteria!$C$8),D13&lt;&gt;Criteria!$C$9),1,0)</f>
        <v>1</v>
      </c>
      <c r="O13" s="3"/>
    </row>
    <row r="14" customFormat="false" ht="15" hidden="false" customHeight="false" outlineLevel="0" collapsed="false">
      <c r="A14" s="12" t="s">
        <v>49</v>
      </c>
      <c r="B14" s="12" t="s">
        <v>35</v>
      </c>
      <c r="C14" s="12" t="s">
        <v>36</v>
      </c>
      <c r="D14" s="12" t="s">
        <v>23</v>
      </c>
      <c r="E14" s="12" t="s">
        <v>24</v>
      </c>
      <c r="F14" s="12" t="s">
        <v>33</v>
      </c>
      <c r="G14" s="13" t="n">
        <v>211000</v>
      </c>
      <c r="H14" s="12" t="n">
        <v>72</v>
      </c>
      <c r="I14" s="12" t="n">
        <v>38</v>
      </c>
      <c r="J14" s="12" t="n">
        <v>0</v>
      </c>
      <c r="K14" s="14" t="n">
        <v>0.18</v>
      </c>
      <c r="L14" s="12" t="s">
        <v>39</v>
      </c>
      <c r="M14" s="15" t="n">
        <f aca="false">IF(AND(H14&lt;=Criteria!$C$6,J14&lt;=Criteria!$C$7,L14="Yes",OR(C14&lt;&gt;"Catering",K14&gt;=Criteria!$C$8),D14&lt;&gt;Criteria!$C$9),1,0)</f>
        <v>0</v>
      </c>
      <c r="O14" s="3"/>
    </row>
    <row r="15" customFormat="false" ht="15" hidden="false" customHeight="false" outlineLevel="0" collapsed="false">
      <c r="A15" s="8" t="s">
        <v>50</v>
      </c>
      <c r="B15" s="8" t="s">
        <v>35</v>
      </c>
      <c r="C15" s="8" t="s">
        <v>32</v>
      </c>
      <c r="D15" s="8" t="s">
        <v>42</v>
      </c>
      <c r="E15" s="8" t="s">
        <v>38</v>
      </c>
      <c r="F15" s="8" t="s">
        <v>25</v>
      </c>
      <c r="G15" s="9" t="n">
        <v>227000</v>
      </c>
      <c r="H15" s="8" t="n">
        <v>72</v>
      </c>
      <c r="I15" s="8" t="n">
        <v>48</v>
      </c>
      <c r="J15" s="8" t="n">
        <v>0</v>
      </c>
      <c r="K15" s="10" t="n">
        <v>0.08</v>
      </c>
      <c r="L15" s="8" t="s">
        <v>39</v>
      </c>
      <c r="M15" s="11" t="n">
        <f aca="false">IF(AND(H15&lt;=Criteria!$C$6,J15&lt;=Criteria!$C$7,L15="Yes",OR(C15&lt;&gt;"Catering",K15&gt;=Criteria!$C$8),D15&lt;&gt;Criteria!$C$9),1,0)</f>
        <v>1</v>
      </c>
      <c r="O15" s="3"/>
    </row>
    <row r="16" customFormat="false" ht="15" hidden="false" customHeight="false" outlineLevel="0" collapsed="false">
      <c r="A16" s="12" t="s">
        <v>51</v>
      </c>
      <c r="B16" s="12" t="s">
        <v>35</v>
      </c>
      <c r="C16" s="12" t="s">
        <v>32</v>
      </c>
      <c r="D16" s="12" t="s">
        <v>46</v>
      </c>
      <c r="E16" s="12" t="s">
        <v>24</v>
      </c>
      <c r="F16" s="12" t="s">
        <v>33</v>
      </c>
      <c r="G16" s="13" t="n">
        <v>131000</v>
      </c>
      <c r="H16" s="12" t="n">
        <v>36</v>
      </c>
      <c r="I16" s="12" t="n">
        <v>27</v>
      </c>
      <c r="J16" s="12" t="n">
        <v>0</v>
      </c>
      <c r="K16" s="14" t="n">
        <v>0.24</v>
      </c>
      <c r="L16" s="12" t="s">
        <v>39</v>
      </c>
      <c r="M16" s="15" t="n">
        <f aca="false">IF(AND(H16&lt;=Criteria!$C$6,J16&lt;=Criteria!$C$7,L16="Yes",OR(C16&lt;&gt;"Catering",K16&gt;=Criteria!$C$8),D16&lt;&gt;Criteria!$C$9),1,0)</f>
        <v>1</v>
      </c>
      <c r="O16" s="3"/>
    </row>
    <row r="17" customFormat="false" ht="15" hidden="false" customHeight="false" outlineLevel="0" collapsed="false">
      <c r="A17" s="8" t="s">
        <v>52</v>
      </c>
      <c r="B17" s="8" t="s">
        <v>35</v>
      </c>
      <c r="C17" s="8" t="s">
        <v>36</v>
      </c>
      <c r="D17" s="8" t="s">
        <v>37</v>
      </c>
      <c r="E17" s="8" t="s">
        <v>38</v>
      </c>
      <c r="F17" s="8" t="s">
        <v>53</v>
      </c>
      <c r="G17" s="9" t="n">
        <v>342100</v>
      </c>
      <c r="H17" s="8" t="n">
        <v>48</v>
      </c>
      <c r="I17" s="8" t="n">
        <v>24</v>
      </c>
      <c r="J17" s="8" t="n">
        <v>0</v>
      </c>
      <c r="K17" s="10" t="n">
        <v>0.12</v>
      </c>
      <c r="L17" s="8" t="s">
        <v>39</v>
      </c>
      <c r="M17" s="11" t="n">
        <f aca="false">IF(AND(H17&lt;=Criteria!$C$6,J17&lt;=Criteria!$C$7,L17="Yes",OR(C17&lt;&gt;"Catering",K17&gt;=Criteria!$C$8),D17&lt;&gt;Criteria!$C$9),1,0)</f>
        <v>1</v>
      </c>
      <c r="O17" s="3"/>
    </row>
    <row r="18" customFormat="false" ht="15" hidden="false" customHeight="false" outlineLevel="0" collapsed="false">
      <c r="A18" s="12" t="s">
        <v>54</v>
      </c>
      <c r="B18" s="12" t="s">
        <v>21</v>
      </c>
      <c r="C18" s="12" t="s">
        <v>22</v>
      </c>
      <c r="D18" s="12" t="s">
        <v>42</v>
      </c>
      <c r="E18" s="12" t="s">
        <v>38</v>
      </c>
      <c r="F18" s="12" t="s">
        <v>33</v>
      </c>
      <c r="G18" s="13" t="n">
        <v>66300</v>
      </c>
      <c r="H18" s="12" t="n">
        <v>72</v>
      </c>
      <c r="I18" s="12" t="n">
        <v>42</v>
      </c>
      <c r="J18" s="12" t="n">
        <v>0</v>
      </c>
      <c r="K18" s="14" t="n">
        <v>0</v>
      </c>
      <c r="L18" s="12" t="s">
        <v>39</v>
      </c>
      <c r="M18" s="15" t="n">
        <f aca="false">IF(AND(H18&lt;=Criteria!$C$6,J18&lt;=Criteria!$C$7,L18="Yes",OR(C18&lt;&gt;"Catering",K18&gt;=Criteria!$C$8),D18&lt;&gt;Criteria!$C$9),1,0)</f>
        <v>0</v>
      </c>
      <c r="O18" s="3"/>
    </row>
    <row r="19" customFormat="false" ht="15" hidden="false" customHeight="false" outlineLevel="0" collapsed="false">
      <c r="A19" s="8" t="s">
        <v>55</v>
      </c>
      <c r="B19" s="8" t="s">
        <v>56</v>
      </c>
      <c r="C19" s="8" t="s">
        <v>22</v>
      </c>
      <c r="D19" s="8" t="s">
        <v>37</v>
      </c>
      <c r="E19" s="8" t="s">
        <v>38</v>
      </c>
      <c r="F19" s="8" t="s">
        <v>53</v>
      </c>
      <c r="G19" s="9" t="n">
        <v>30400</v>
      </c>
      <c r="H19" s="8" t="n">
        <v>48</v>
      </c>
      <c r="I19" s="8" t="n">
        <v>39</v>
      </c>
      <c r="J19" s="8" t="n">
        <v>0</v>
      </c>
      <c r="K19" s="10" t="n">
        <v>0.18</v>
      </c>
      <c r="L19" s="8" t="s">
        <v>39</v>
      </c>
      <c r="M19" s="11" t="n">
        <f aca="false">IF(AND(H19&lt;=Criteria!$C$6,J19&lt;=Criteria!$C$7,L19="Yes",OR(C19&lt;&gt;"Catering",K19&gt;=Criteria!$C$8),D19&lt;&gt;Criteria!$C$9),1,0)</f>
        <v>1</v>
      </c>
      <c r="O19" s="3"/>
    </row>
    <row r="20" customFormat="false" ht="15" hidden="false" customHeight="false" outlineLevel="0" collapsed="false">
      <c r="A20" s="12" t="s">
        <v>57</v>
      </c>
      <c r="B20" s="12" t="s">
        <v>58</v>
      </c>
      <c r="C20" s="12" t="s">
        <v>22</v>
      </c>
      <c r="D20" s="12" t="s">
        <v>42</v>
      </c>
      <c r="E20" s="12" t="s">
        <v>38</v>
      </c>
      <c r="F20" s="12" t="s">
        <v>53</v>
      </c>
      <c r="G20" s="13" t="n">
        <v>45100</v>
      </c>
      <c r="H20" s="12" t="n">
        <v>72</v>
      </c>
      <c r="I20" s="12" t="n">
        <v>27</v>
      </c>
      <c r="J20" s="12" t="n">
        <v>0</v>
      </c>
      <c r="K20" s="14" t="n">
        <v>0.21</v>
      </c>
      <c r="L20" s="12" t="s">
        <v>39</v>
      </c>
      <c r="M20" s="15" t="n">
        <f aca="false">IF(AND(H20&lt;=Criteria!$C$6,J20&lt;=Criteria!$C$7,L20="Yes",OR(C20&lt;&gt;"Catering",K20&gt;=Criteria!$C$8),D20&lt;&gt;Criteria!$C$9),1,0)</f>
        <v>1</v>
      </c>
      <c r="O20" s="3"/>
    </row>
    <row r="21" customFormat="false" ht="15" hidden="false" customHeight="false" outlineLevel="0" collapsed="false">
      <c r="A21" s="8" t="s">
        <v>59</v>
      </c>
      <c r="B21" s="8" t="s">
        <v>60</v>
      </c>
      <c r="C21" s="8" t="s">
        <v>32</v>
      </c>
      <c r="D21" s="8" t="s">
        <v>61</v>
      </c>
      <c r="E21" s="8" t="s">
        <v>24</v>
      </c>
      <c r="F21" s="8" t="s">
        <v>53</v>
      </c>
      <c r="G21" s="9" t="n">
        <v>175500</v>
      </c>
      <c r="H21" s="8" t="n">
        <v>48</v>
      </c>
      <c r="I21" s="8" t="n">
        <v>40</v>
      </c>
      <c r="J21" s="8" t="n">
        <v>0</v>
      </c>
      <c r="K21" s="10" t="n">
        <v>0.16</v>
      </c>
      <c r="L21" s="8" t="s">
        <v>39</v>
      </c>
      <c r="M21" s="11" t="n">
        <f aca="false">IF(AND(H21&lt;=Criteria!$C$6,J21&lt;=Criteria!$C$7,L21="Yes",OR(C21&lt;&gt;"Catering",K21&gt;=Criteria!$C$8),D21&lt;&gt;Criteria!$C$9),1,0)</f>
        <v>1</v>
      </c>
      <c r="O21" s="3"/>
    </row>
    <row r="22" customFormat="false" ht="15" hidden="false" customHeight="false" outlineLevel="0" collapsed="false">
      <c r="A22" s="12" t="s">
        <v>62</v>
      </c>
      <c r="B22" s="12" t="s">
        <v>63</v>
      </c>
      <c r="C22" s="12" t="s">
        <v>32</v>
      </c>
      <c r="D22" s="12" t="s">
        <v>37</v>
      </c>
      <c r="E22" s="12" t="s">
        <v>38</v>
      </c>
      <c r="F22" s="12" t="s">
        <v>25</v>
      </c>
      <c r="G22" s="13" t="n">
        <v>42700</v>
      </c>
      <c r="H22" s="12" t="n">
        <v>84</v>
      </c>
      <c r="I22" s="12" t="n">
        <v>35</v>
      </c>
      <c r="J22" s="12" t="n">
        <v>0</v>
      </c>
      <c r="K22" s="14" t="n">
        <v>0.22</v>
      </c>
      <c r="L22" s="12" t="s">
        <v>39</v>
      </c>
      <c r="M22" s="15" t="n">
        <f aca="false">IF(AND(H22&lt;=Criteria!$C$6,J22&lt;=Criteria!$C$7,L22="Yes",OR(C22&lt;&gt;"Catering",K22&gt;=Criteria!$C$8),D22&lt;&gt;Criteria!$C$9),1,0)</f>
        <v>0</v>
      </c>
      <c r="O22" s="3"/>
    </row>
    <row r="23" customFormat="false" ht="15" hidden="false" customHeight="false" outlineLevel="0" collapsed="false">
      <c r="A23" s="8" t="s">
        <v>64</v>
      </c>
      <c r="B23" s="8" t="s">
        <v>65</v>
      </c>
      <c r="C23" s="8" t="s">
        <v>22</v>
      </c>
      <c r="D23" s="8" t="s">
        <v>48</v>
      </c>
      <c r="E23" s="8" t="s">
        <v>38</v>
      </c>
      <c r="F23" s="8" t="s">
        <v>33</v>
      </c>
      <c r="G23" s="9" t="n">
        <v>124100</v>
      </c>
      <c r="H23" s="8" t="n">
        <v>60</v>
      </c>
      <c r="I23" s="8" t="n">
        <v>19</v>
      </c>
      <c r="J23" s="8" t="n">
        <v>0</v>
      </c>
      <c r="K23" s="10" t="n">
        <v>0.12</v>
      </c>
      <c r="L23" s="8" t="s">
        <v>39</v>
      </c>
      <c r="M23" s="11" t="n">
        <f aca="false">IF(AND(H23&lt;=Criteria!$C$6,J23&lt;=Criteria!$C$7,L23="Yes",OR(C23&lt;&gt;"Catering",K23&gt;=Criteria!$C$8),D23&lt;&gt;Criteria!$C$9),1,0)</f>
        <v>1</v>
      </c>
      <c r="O23" s="3"/>
    </row>
    <row r="24" customFormat="false" ht="15" hidden="false" customHeight="false" outlineLevel="0" collapsed="false">
      <c r="A24" s="12" t="s">
        <v>66</v>
      </c>
      <c r="B24" s="12" t="s">
        <v>60</v>
      </c>
      <c r="C24" s="12" t="s">
        <v>32</v>
      </c>
      <c r="D24" s="12" t="s">
        <v>48</v>
      </c>
      <c r="E24" s="12" t="s">
        <v>38</v>
      </c>
      <c r="F24" s="12" t="s">
        <v>33</v>
      </c>
      <c r="G24" s="13" t="n">
        <v>214300</v>
      </c>
      <c r="H24" s="12" t="n">
        <v>36</v>
      </c>
      <c r="I24" s="12" t="n">
        <v>22</v>
      </c>
      <c r="J24" s="12" t="n">
        <v>0</v>
      </c>
      <c r="K24" s="14" t="n">
        <v>0.22</v>
      </c>
      <c r="L24" s="12" t="s">
        <v>39</v>
      </c>
      <c r="M24" s="15" t="n">
        <f aca="false">IF(AND(H24&lt;=Criteria!$C$6,J24&lt;=Criteria!$C$7,L24="Yes",OR(C24&lt;&gt;"Catering",K24&gt;=Criteria!$C$8),D24&lt;&gt;Criteria!$C$9),1,0)</f>
        <v>1</v>
      </c>
      <c r="O24" s="3"/>
    </row>
    <row r="25" customFormat="false" ht="15" hidden="false" customHeight="false" outlineLevel="0" collapsed="false">
      <c r="A25" s="8" t="s">
        <v>67</v>
      </c>
      <c r="B25" s="8" t="s">
        <v>60</v>
      </c>
      <c r="C25" s="8" t="s">
        <v>32</v>
      </c>
      <c r="D25" s="8" t="s">
        <v>48</v>
      </c>
      <c r="E25" s="8" t="s">
        <v>38</v>
      </c>
      <c r="F25" s="8" t="s">
        <v>33</v>
      </c>
      <c r="G25" s="9" t="n">
        <v>99300</v>
      </c>
      <c r="H25" s="8" t="n">
        <v>72</v>
      </c>
      <c r="I25" s="8" t="n">
        <v>37</v>
      </c>
      <c r="J25" s="8" t="n">
        <v>0</v>
      </c>
      <c r="K25" s="10" t="n">
        <v>0.14</v>
      </c>
      <c r="L25" s="8" t="s">
        <v>39</v>
      </c>
      <c r="M25" s="11" t="n">
        <f aca="false">IF(AND(H25&lt;=Criteria!$C$6,J25&lt;=Criteria!$C$7,L25="Yes",OR(C25&lt;&gt;"Catering",K25&gt;=Criteria!$C$8),D25&lt;&gt;Criteria!$C$9),1,0)</f>
        <v>1</v>
      </c>
      <c r="O25" s="3"/>
    </row>
    <row r="26" customFormat="false" ht="15" hidden="false" customHeight="false" outlineLevel="0" collapsed="false">
      <c r="A26" s="12" t="s">
        <v>68</v>
      </c>
      <c r="B26" s="12" t="s">
        <v>69</v>
      </c>
      <c r="C26" s="12" t="s">
        <v>22</v>
      </c>
      <c r="D26" s="12" t="s">
        <v>42</v>
      </c>
      <c r="E26" s="12" t="s">
        <v>38</v>
      </c>
      <c r="F26" s="12" t="s">
        <v>25</v>
      </c>
      <c r="G26" s="13" t="n">
        <v>107100</v>
      </c>
      <c r="H26" s="12" t="n">
        <v>60</v>
      </c>
      <c r="I26" s="12" t="n">
        <v>47</v>
      </c>
      <c r="J26" s="12" t="n">
        <v>0</v>
      </c>
      <c r="K26" s="14" t="n">
        <v>0.2</v>
      </c>
      <c r="L26" s="12" t="s">
        <v>39</v>
      </c>
      <c r="M26" s="15" t="n">
        <f aca="false">IF(AND(H26&lt;=Criteria!$C$6,J26&lt;=Criteria!$C$7,L26="Yes",OR(C26&lt;&gt;"Catering",K26&gt;=Criteria!$C$8),D26&lt;&gt;Criteria!$C$9),1,0)</f>
        <v>1</v>
      </c>
      <c r="O26" s="3"/>
    </row>
    <row r="27" customFormat="false" ht="15" hidden="false" customHeight="false" outlineLevel="0" collapsed="false">
      <c r="A27" s="8" t="s">
        <v>70</v>
      </c>
      <c r="B27" s="8" t="s">
        <v>60</v>
      </c>
      <c r="C27" s="8" t="s">
        <v>36</v>
      </c>
      <c r="D27" s="8" t="s">
        <v>37</v>
      </c>
      <c r="E27" s="8" t="s">
        <v>38</v>
      </c>
      <c r="F27" s="8" t="s">
        <v>25</v>
      </c>
      <c r="G27" s="9" t="n">
        <v>326900</v>
      </c>
      <c r="H27" s="8" t="n">
        <v>72</v>
      </c>
      <c r="I27" s="8" t="n">
        <v>56</v>
      </c>
      <c r="J27" s="8" t="n">
        <v>0</v>
      </c>
      <c r="K27" s="10" t="n">
        <v>0.16</v>
      </c>
      <c r="L27" s="8" t="s">
        <v>39</v>
      </c>
      <c r="M27" s="11" t="n">
        <f aca="false">IF(AND(H27&lt;=Criteria!$C$6,J27&lt;=Criteria!$C$7,L27="Yes",OR(C27&lt;&gt;"Catering",K27&gt;=Criteria!$C$8),D27&lt;&gt;Criteria!$C$9),1,0)</f>
        <v>1</v>
      </c>
      <c r="O27" s="3"/>
    </row>
    <row r="28" customFormat="false" ht="15" hidden="false" customHeight="false" outlineLevel="0" collapsed="false">
      <c r="A28" s="12" t="s">
        <v>71</v>
      </c>
      <c r="B28" s="12" t="s">
        <v>60</v>
      </c>
      <c r="C28" s="12" t="s">
        <v>36</v>
      </c>
      <c r="D28" s="12" t="s">
        <v>48</v>
      </c>
      <c r="E28" s="12" t="s">
        <v>38</v>
      </c>
      <c r="F28" s="12" t="s">
        <v>33</v>
      </c>
      <c r="G28" s="13" t="n">
        <v>333600</v>
      </c>
      <c r="H28" s="12" t="n">
        <v>36</v>
      </c>
      <c r="I28" s="12" t="n">
        <v>23</v>
      </c>
      <c r="J28" s="12" t="n">
        <v>0</v>
      </c>
      <c r="K28" s="14" t="n">
        <v>0.07</v>
      </c>
      <c r="L28" s="12" t="s">
        <v>39</v>
      </c>
      <c r="M28" s="15" t="n">
        <f aca="false">IF(AND(H28&lt;=Criteria!$C$6,J28&lt;=Criteria!$C$7,L28="Yes",OR(C28&lt;&gt;"Catering",K28&gt;=Criteria!$C$8),D28&lt;&gt;Criteria!$C$9),1,0)</f>
        <v>1</v>
      </c>
      <c r="O28" s="3"/>
    </row>
    <row r="29" customFormat="false" ht="15" hidden="false" customHeight="false" outlineLevel="0" collapsed="false">
      <c r="A29" s="8" t="s">
        <v>72</v>
      </c>
      <c r="B29" s="8" t="s">
        <v>73</v>
      </c>
      <c r="C29" s="8" t="s">
        <v>22</v>
      </c>
      <c r="D29" s="8" t="s">
        <v>42</v>
      </c>
      <c r="E29" s="8" t="s">
        <v>38</v>
      </c>
      <c r="F29" s="8" t="s">
        <v>25</v>
      </c>
      <c r="G29" s="9" t="n">
        <v>37600</v>
      </c>
      <c r="H29" s="8" t="n">
        <v>36</v>
      </c>
      <c r="I29" s="8" t="n">
        <v>10</v>
      </c>
      <c r="J29" s="8" t="n">
        <v>0</v>
      </c>
      <c r="K29" s="10" t="n">
        <v>0.14</v>
      </c>
      <c r="L29" s="8" t="s">
        <v>39</v>
      </c>
      <c r="M29" s="11" t="n">
        <f aca="false">IF(AND(H29&lt;=Criteria!$C$6,J29&lt;=Criteria!$C$7,L29="Yes",OR(C29&lt;&gt;"Catering",K29&gt;=Criteria!$C$8),D29&lt;&gt;Criteria!$C$9),1,0)</f>
        <v>1</v>
      </c>
      <c r="O29" s="3"/>
    </row>
    <row r="30" customFormat="false" ht="15" hidden="false" customHeight="false" outlineLevel="0" collapsed="false">
      <c r="A30" s="12" t="s">
        <v>74</v>
      </c>
      <c r="B30" s="12" t="s">
        <v>60</v>
      </c>
      <c r="C30" s="12" t="s">
        <v>32</v>
      </c>
      <c r="D30" s="12" t="s">
        <v>75</v>
      </c>
      <c r="E30" s="12" t="s">
        <v>24</v>
      </c>
      <c r="F30" s="12" t="s">
        <v>33</v>
      </c>
      <c r="G30" s="13" t="n">
        <v>164000</v>
      </c>
      <c r="H30" s="12" t="n">
        <v>60</v>
      </c>
      <c r="I30" s="12" t="n">
        <v>44</v>
      </c>
      <c r="J30" s="12" t="n">
        <v>0</v>
      </c>
      <c r="K30" s="14" t="n">
        <v>0.08</v>
      </c>
      <c r="L30" s="12" t="s">
        <v>39</v>
      </c>
      <c r="M30" s="15" t="n">
        <f aca="false">IF(AND(H30&lt;=Criteria!$C$6,J30&lt;=Criteria!$C$7,L30="Yes",OR(C30&lt;&gt;"Catering",K30&gt;=Criteria!$C$8),D30&lt;&gt;Criteria!$C$9),1,0)</f>
        <v>1</v>
      </c>
      <c r="O30" s="3"/>
    </row>
    <row r="31" customFormat="false" ht="15" hidden="false" customHeight="false" outlineLevel="0" collapsed="false">
      <c r="A31" s="8" t="s">
        <v>76</v>
      </c>
      <c r="B31" s="8" t="s">
        <v>21</v>
      </c>
      <c r="C31" s="8" t="s">
        <v>22</v>
      </c>
      <c r="D31" s="8" t="s">
        <v>48</v>
      </c>
      <c r="E31" s="8" t="s">
        <v>38</v>
      </c>
      <c r="F31" s="8" t="s">
        <v>25</v>
      </c>
      <c r="G31" s="9" t="n">
        <v>70000</v>
      </c>
      <c r="H31" s="8" t="n">
        <v>60</v>
      </c>
      <c r="I31" s="8" t="n">
        <v>48</v>
      </c>
      <c r="J31" s="8" t="n">
        <v>0</v>
      </c>
      <c r="K31" s="10" t="n">
        <v>0</v>
      </c>
      <c r="L31" s="8" t="s">
        <v>39</v>
      </c>
      <c r="M31" s="11" t="n">
        <f aca="false">IF(AND(H31&lt;=Criteria!$C$6,J31&lt;=Criteria!$C$7,L31="Yes",OR(C31&lt;&gt;"Catering",K31&gt;=Criteria!$C$8),D31&lt;&gt;Criteria!$C$9),1,0)</f>
        <v>0</v>
      </c>
      <c r="O31" s="3"/>
    </row>
    <row r="32" customFormat="false" ht="15" hidden="false" customHeight="false" outlineLevel="0" collapsed="false">
      <c r="A32" s="12" t="s">
        <v>77</v>
      </c>
      <c r="B32" s="12" t="s">
        <v>60</v>
      </c>
      <c r="C32" s="12" t="s">
        <v>36</v>
      </c>
      <c r="D32" s="12" t="s">
        <v>61</v>
      </c>
      <c r="E32" s="12" t="s">
        <v>24</v>
      </c>
      <c r="F32" s="12" t="s">
        <v>25</v>
      </c>
      <c r="G32" s="13" t="n">
        <v>124700</v>
      </c>
      <c r="H32" s="12" t="n">
        <v>72</v>
      </c>
      <c r="I32" s="12" t="n">
        <v>46</v>
      </c>
      <c r="J32" s="12" t="n">
        <v>0</v>
      </c>
      <c r="K32" s="14" t="n">
        <v>0.07</v>
      </c>
      <c r="L32" s="12" t="s">
        <v>39</v>
      </c>
      <c r="M32" s="15" t="n">
        <f aca="false">IF(AND(H32&lt;=Criteria!$C$6,J32&lt;=Criteria!$C$7,L32="Yes",OR(C32&lt;&gt;"Catering",K32&gt;=Criteria!$C$8),D32&lt;&gt;Criteria!$C$9),1,0)</f>
        <v>1</v>
      </c>
      <c r="O32" s="3"/>
    </row>
    <row r="33" customFormat="false" ht="15" hidden="false" customHeight="false" outlineLevel="0" collapsed="false">
      <c r="A33" s="8" t="s">
        <v>78</v>
      </c>
      <c r="B33" s="8" t="s">
        <v>79</v>
      </c>
      <c r="C33" s="8" t="s">
        <v>32</v>
      </c>
      <c r="D33" s="8" t="s">
        <v>42</v>
      </c>
      <c r="E33" s="8" t="s">
        <v>38</v>
      </c>
      <c r="F33" s="8" t="s">
        <v>25</v>
      </c>
      <c r="G33" s="9" t="n">
        <v>51400</v>
      </c>
      <c r="H33" s="8" t="n">
        <v>60</v>
      </c>
      <c r="I33" s="8" t="n">
        <v>33</v>
      </c>
      <c r="J33" s="8" t="n">
        <v>0</v>
      </c>
      <c r="K33" s="10" t="n">
        <v>0.06</v>
      </c>
      <c r="L33" s="8" t="s">
        <v>39</v>
      </c>
      <c r="M33" s="11" t="n">
        <f aca="false">IF(AND(H33&lt;=Criteria!$C$6,J33&lt;=Criteria!$C$7,L33="Yes",OR(C33&lt;&gt;"Catering",K33&gt;=Criteria!$C$8),D33&lt;&gt;Criteria!$C$9),1,0)</f>
        <v>1</v>
      </c>
      <c r="O33" s="3"/>
    </row>
    <row r="34" customFormat="false" ht="15" hidden="false" customHeight="false" outlineLevel="0" collapsed="false">
      <c r="A34" s="12" t="s">
        <v>80</v>
      </c>
      <c r="B34" s="12" t="s">
        <v>79</v>
      </c>
      <c r="C34" s="12" t="s">
        <v>32</v>
      </c>
      <c r="D34" s="12" t="s">
        <v>42</v>
      </c>
      <c r="E34" s="12" t="s">
        <v>38</v>
      </c>
      <c r="F34" s="12" t="s">
        <v>25</v>
      </c>
      <c r="G34" s="13" t="n">
        <v>200300</v>
      </c>
      <c r="H34" s="12" t="n">
        <v>60</v>
      </c>
      <c r="I34" s="12" t="n">
        <v>39</v>
      </c>
      <c r="J34" s="12" t="n">
        <v>0</v>
      </c>
      <c r="K34" s="14" t="n">
        <v>0.12</v>
      </c>
      <c r="L34" s="12" t="s">
        <v>39</v>
      </c>
      <c r="M34" s="15" t="n">
        <f aca="false">IF(AND(H34&lt;=Criteria!$C$6,J34&lt;=Criteria!$C$7,L34="Yes",OR(C34&lt;&gt;"Catering",K34&gt;=Criteria!$C$8),D34&lt;&gt;Criteria!$C$9),1,0)</f>
        <v>1</v>
      </c>
      <c r="O34" s="3"/>
    </row>
    <row r="35" customFormat="false" ht="15" hidden="false" customHeight="false" outlineLevel="0" collapsed="false">
      <c r="A35" s="8" t="s">
        <v>81</v>
      </c>
      <c r="B35" s="8" t="s">
        <v>82</v>
      </c>
      <c r="C35" s="8" t="s">
        <v>22</v>
      </c>
      <c r="D35" s="8" t="s">
        <v>75</v>
      </c>
      <c r="E35" s="8" t="s">
        <v>24</v>
      </c>
      <c r="F35" s="8" t="s">
        <v>25</v>
      </c>
      <c r="G35" s="9" t="n">
        <v>33800</v>
      </c>
      <c r="H35" s="8" t="n">
        <v>72</v>
      </c>
      <c r="I35" s="8" t="n">
        <v>25</v>
      </c>
      <c r="J35" s="8" t="n">
        <v>0</v>
      </c>
      <c r="K35" s="10" t="n">
        <v>0.13</v>
      </c>
      <c r="L35" s="8" t="s">
        <v>39</v>
      </c>
      <c r="M35" s="11" t="n">
        <f aca="false">IF(AND(H35&lt;=Criteria!$C$6,J35&lt;=Criteria!$C$7,L35="Yes",OR(C35&lt;&gt;"Catering",K35&gt;=Criteria!$C$8),D35&lt;&gt;Criteria!$C$9),1,0)</f>
        <v>1</v>
      </c>
      <c r="O35" s="3"/>
    </row>
    <row r="36" customFormat="false" ht="15" hidden="false" customHeight="false" outlineLevel="0" collapsed="false">
      <c r="A36" s="12" t="s">
        <v>83</v>
      </c>
      <c r="B36" s="12" t="s">
        <v>79</v>
      </c>
      <c r="C36" s="12" t="s">
        <v>32</v>
      </c>
      <c r="D36" s="12" t="s">
        <v>37</v>
      </c>
      <c r="E36" s="12" t="s">
        <v>38</v>
      </c>
      <c r="F36" s="12" t="s">
        <v>25</v>
      </c>
      <c r="G36" s="13" t="n">
        <v>172200</v>
      </c>
      <c r="H36" s="12" t="n">
        <v>36</v>
      </c>
      <c r="I36" s="12" t="n">
        <v>25</v>
      </c>
      <c r="J36" s="12" t="n">
        <v>0</v>
      </c>
      <c r="K36" s="14" t="n">
        <v>0.08</v>
      </c>
      <c r="L36" s="12" t="s">
        <v>39</v>
      </c>
      <c r="M36" s="15" t="n">
        <f aca="false">IF(AND(H36&lt;=Criteria!$C$6,J36&lt;=Criteria!$C$7,L36="Yes",OR(C36&lt;&gt;"Catering",K36&gt;=Criteria!$C$8),D36&lt;&gt;Criteria!$C$9),1,0)</f>
        <v>1</v>
      </c>
      <c r="O36" s="3"/>
    </row>
    <row r="37" customFormat="false" ht="15" hidden="false" customHeight="false" outlineLevel="0" collapsed="false">
      <c r="A37" s="8" t="s">
        <v>84</v>
      </c>
      <c r="B37" s="8" t="s">
        <v>79</v>
      </c>
      <c r="C37" s="8" t="s">
        <v>32</v>
      </c>
      <c r="D37" s="8" t="s">
        <v>48</v>
      </c>
      <c r="E37" s="8" t="s">
        <v>38</v>
      </c>
      <c r="F37" s="8" t="s">
        <v>33</v>
      </c>
      <c r="G37" s="9" t="n">
        <v>218400</v>
      </c>
      <c r="H37" s="8" t="n">
        <v>48</v>
      </c>
      <c r="I37" s="8" t="n">
        <v>12</v>
      </c>
      <c r="J37" s="8" t="n">
        <v>0</v>
      </c>
      <c r="K37" s="10" t="n">
        <v>0.06</v>
      </c>
      <c r="L37" s="8" t="s">
        <v>39</v>
      </c>
      <c r="M37" s="11" t="n">
        <f aca="false">IF(AND(H37&lt;=Criteria!$C$6,J37&lt;=Criteria!$C$7,L37="Yes",OR(C37&lt;&gt;"Catering",K37&gt;=Criteria!$C$8),D37&lt;&gt;Criteria!$C$9),1,0)</f>
        <v>1</v>
      </c>
      <c r="O37" s="3"/>
    </row>
    <row r="38" customFormat="false" ht="15" hidden="false" customHeight="false" outlineLevel="0" collapsed="false">
      <c r="A38" s="12" t="s">
        <v>85</v>
      </c>
      <c r="B38" s="12" t="s">
        <v>79</v>
      </c>
      <c r="C38" s="12" t="s">
        <v>36</v>
      </c>
      <c r="D38" s="12" t="s">
        <v>42</v>
      </c>
      <c r="E38" s="12" t="s">
        <v>38</v>
      </c>
      <c r="F38" s="12" t="s">
        <v>25</v>
      </c>
      <c r="G38" s="13" t="n">
        <v>357400</v>
      </c>
      <c r="H38" s="12" t="n">
        <v>72</v>
      </c>
      <c r="I38" s="12" t="n">
        <v>53</v>
      </c>
      <c r="J38" s="12" t="n">
        <v>0</v>
      </c>
      <c r="K38" s="14" t="n">
        <v>0.19</v>
      </c>
      <c r="L38" s="12" t="s">
        <v>39</v>
      </c>
      <c r="M38" s="15" t="n">
        <f aca="false">IF(AND(H38&lt;=Criteria!$C$6,J38&lt;=Criteria!$C$7,L38="Yes",OR(C38&lt;&gt;"Catering",K38&gt;=Criteria!$C$8),D38&lt;&gt;Criteria!$C$9),1,0)</f>
        <v>1</v>
      </c>
      <c r="O38" s="3"/>
    </row>
    <row r="39" customFormat="false" ht="15" hidden="false" customHeight="false" outlineLevel="0" collapsed="false">
      <c r="A39" s="8" t="s">
        <v>86</v>
      </c>
      <c r="B39" s="8" t="s">
        <v>87</v>
      </c>
      <c r="C39" s="8" t="s">
        <v>22</v>
      </c>
      <c r="D39" s="8" t="s">
        <v>37</v>
      </c>
      <c r="E39" s="8" t="s">
        <v>38</v>
      </c>
      <c r="F39" s="8" t="s">
        <v>25</v>
      </c>
      <c r="G39" s="9" t="n">
        <v>111400</v>
      </c>
      <c r="H39" s="8" t="n">
        <v>72</v>
      </c>
      <c r="I39" s="8" t="n">
        <v>20</v>
      </c>
      <c r="J39" s="8" t="n">
        <v>0</v>
      </c>
      <c r="K39" s="10" t="n">
        <v>0</v>
      </c>
      <c r="L39" s="8" t="s">
        <v>39</v>
      </c>
      <c r="M39" s="11" t="n">
        <f aca="false">IF(AND(H39&lt;=Criteria!$C$6,J39&lt;=Criteria!$C$7,L39="Yes",OR(C39&lt;&gt;"Catering",K39&gt;=Criteria!$C$8),D39&lt;&gt;Criteria!$C$9),1,0)</f>
        <v>0</v>
      </c>
      <c r="O39" s="3"/>
    </row>
    <row r="40" customFormat="false" ht="15" hidden="false" customHeight="false" outlineLevel="0" collapsed="false">
      <c r="A40" s="12" t="s">
        <v>88</v>
      </c>
      <c r="B40" s="12" t="s">
        <v>89</v>
      </c>
      <c r="C40" s="12" t="s">
        <v>32</v>
      </c>
      <c r="D40" s="12" t="s">
        <v>48</v>
      </c>
      <c r="E40" s="12" t="s">
        <v>38</v>
      </c>
      <c r="F40" s="12" t="s">
        <v>33</v>
      </c>
      <c r="G40" s="13" t="n">
        <v>181000</v>
      </c>
      <c r="H40" s="12" t="n">
        <v>84</v>
      </c>
      <c r="I40" s="12" t="n">
        <v>40</v>
      </c>
      <c r="J40" s="12" t="n">
        <v>0</v>
      </c>
      <c r="K40" s="14" t="n">
        <v>0.06</v>
      </c>
      <c r="L40" s="12" t="s">
        <v>39</v>
      </c>
      <c r="M40" s="15" t="n">
        <f aca="false">IF(AND(H40&lt;=Criteria!$C$6,J40&lt;=Criteria!$C$7,L40="Yes",OR(C40&lt;&gt;"Catering",K40&gt;=Criteria!$C$8),D40&lt;&gt;Criteria!$C$9),1,0)</f>
        <v>0</v>
      </c>
      <c r="O40" s="3"/>
    </row>
    <row r="41" customFormat="false" ht="15" hidden="false" customHeight="false" outlineLevel="0" collapsed="false">
      <c r="A41" s="8" t="s">
        <v>90</v>
      </c>
      <c r="B41" s="8" t="s">
        <v>91</v>
      </c>
      <c r="C41" s="8" t="s">
        <v>22</v>
      </c>
      <c r="D41" s="8" t="s">
        <v>46</v>
      </c>
      <c r="E41" s="8" t="s">
        <v>24</v>
      </c>
      <c r="F41" s="8" t="s">
        <v>33</v>
      </c>
      <c r="G41" s="9" t="n">
        <v>120800</v>
      </c>
      <c r="H41" s="8" t="n">
        <v>48</v>
      </c>
      <c r="I41" s="8" t="n">
        <v>37</v>
      </c>
      <c r="J41" s="8" t="n">
        <v>0</v>
      </c>
      <c r="K41" s="10" t="n">
        <v>0.15</v>
      </c>
      <c r="L41" s="8" t="s">
        <v>39</v>
      </c>
      <c r="M41" s="11" t="n">
        <f aca="false">IF(AND(H41&lt;=Criteria!$C$6,J41&lt;=Criteria!$C$7,L41="Yes",OR(C41&lt;&gt;"Catering",K41&gt;=Criteria!$C$8),D41&lt;&gt;Criteria!$C$9),1,0)</f>
        <v>1</v>
      </c>
      <c r="O41" s="3"/>
    </row>
    <row r="42" customFormat="false" ht="15" hidden="false" customHeight="false" outlineLevel="0" collapsed="false">
      <c r="A42" s="12" t="s">
        <v>92</v>
      </c>
      <c r="B42" s="12" t="s">
        <v>79</v>
      </c>
      <c r="C42" s="12" t="s">
        <v>36</v>
      </c>
      <c r="D42" s="12" t="s">
        <v>42</v>
      </c>
      <c r="E42" s="12" t="s">
        <v>38</v>
      </c>
      <c r="F42" s="12" t="s">
        <v>33</v>
      </c>
      <c r="G42" s="13" t="n">
        <v>338300</v>
      </c>
      <c r="H42" s="12" t="n">
        <v>36</v>
      </c>
      <c r="I42" s="12" t="n">
        <v>28</v>
      </c>
      <c r="J42" s="12" t="n">
        <v>0</v>
      </c>
      <c r="K42" s="14" t="n">
        <v>0.24</v>
      </c>
      <c r="L42" s="12" t="s">
        <v>39</v>
      </c>
      <c r="M42" s="15" t="n">
        <f aca="false">IF(AND(H42&lt;=Criteria!$C$6,J42&lt;=Criteria!$C$7,L42="Yes",OR(C42&lt;&gt;"Catering",K42&gt;=Criteria!$C$8),D42&lt;&gt;Criteria!$C$9),1,0)</f>
        <v>1</v>
      </c>
      <c r="O42" s="3"/>
    </row>
    <row r="43" customFormat="false" ht="15" hidden="false" customHeight="false" outlineLevel="0" collapsed="false">
      <c r="A43" s="8" t="s">
        <v>93</v>
      </c>
      <c r="B43" s="8" t="s">
        <v>94</v>
      </c>
      <c r="C43" s="8" t="s">
        <v>32</v>
      </c>
      <c r="D43" s="8" t="s">
        <v>23</v>
      </c>
      <c r="E43" s="8" t="s">
        <v>24</v>
      </c>
      <c r="F43" s="8" t="s">
        <v>25</v>
      </c>
      <c r="G43" s="9" t="n">
        <v>188800</v>
      </c>
      <c r="H43" s="8" t="n">
        <v>60</v>
      </c>
      <c r="I43" s="8" t="n">
        <v>42</v>
      </c>
      <c r="J43" s="8" t="n">
        <v>0</v>
      </c>
      <c r="K43" s="10" t="n">
        <v>0.22</v>
      </c>
      <c r="L43" s="8" t="s">
        <v>39</v>
      </c>
      <c r="M43" s="11" t="n">
        <f aca="false">IF(AND(H43&lt;=Criteria!$C$6,J43&lt;=Criteria!$C$7,L43="Yes",OR(C43&lt;&gt;"Catering",K43&gt;=Criteria!$C$8),D43&lt;&gt;Criteria!$C$9),1,0)</f>
        <v>0</v>
      </c>
      <c r="O43" s="3"/>
    </row>
    <row r="44" customFormat="false" ht="15" hidden="false" customHeight="false" outlineLevel="0" collapsed="false">
      <c r="A44" s="12" t="s">
        <v>95</v>
      </c>
      <c r="B44" s="12" t="s">
        <v>21</v>
      </c>
      <c r="C44" s="12" t="s">
        <v>32</v>
      </c>
      <c r="D44" s="12" t="s">
        <v>46</v>
      </c>
      <c r="E44" s="12" t="s">
        <v>24</v>
      </c>
      <c r="F44" s="12" t="s">
        <v>53</v>
      </c>
      <c r="G44" s="13" t="n">
        <v>202200</v>
      </c>
      <c r="H44" s="12" t="n">
        <v>48</v>
      </c>
      <c r="I44" s="12" t="n">
        <v>12</v>
      </c>
      <c r="J44" s="12" t="n">
        <v>0</v>
      </c>
      <c r="K44" s="14" t="n">
        <v>0.07</v>
      </c>
      <c r="L44" s="12" t="s">
        <v>39</v>
      </c>
      <c r="M44" s="15" t="n">
        <f aca="false">IF(AND(H44&lt;=Criteria!$C$6,J44&lt;=Criteria!$C$7,L44="Yes",OR(C44&lt;&gt;"Catering",K44&gt;=Criteria!$C$8),D44&lt;&gt;Criteria!$C$9),1,0)</f>
        <v>1</v>
      </c>
      <c r="O44" s="3"/>
    </row>
    <row r="45" customFormat="false" ht="15" hidden="false" customHeight="false" outlineLevel="0" collapsed="false">
      <c r="A45" s="8" t="s">
        <v>96</v>
      </c>
      <c r="B45" s="8" t="s">
        <v>97</v>
      </c>
      <c r="C45" s="8" t="s">
        <v>36</v>
      </c>
      <c r="D45" s="8" t="s">
        <v>48</v>
      </c>
      <c r="E45" s="8" t="s">
        <v>38</v>
      </c>
      <c r="F45" s="8" t="s">
        <v>53</v>
      </c>
      <c r="G45" s="9" t="n">
        <v>293600</v>
      </c>
      <c r="H45" s="8" t="n">
        <v>48</v>
      </c>
      <c r="I45" s="8" t="n">
        <v>15</v>
      </c>
      <c r="J45" s="8" t="n">
        <v>0</v>
      </c>
      <c r="K45" s="10" t="n">
        <v>0.11</v>
      </c>
      <c r="L45" s="8" t="s">
        <v>39</v>
      </c>
      <c r="M45" s="11" t="n">
        <f aca="false">IF(AND(H45&lt;=Criteria!$C$6,J45&lt;=Criteria!$C$7,L45="Yes",OR(C45&lt;&gt;"Catering",K45&gt;=Criteria!$C$8),D45&lt;&gt;Criteria!$C$9),1,0)</f>
        <v>1</v>
      </c>
      <c r="O45" s="3"/>
    </row>
    <row r="46" customFormat="false" ht="15" hidden="false" customHeight="false" outlineLevel="0" collapsed="false">
      <c r="A46" s="12" t="s">
        <v>98</v>
      </c>
      <c r="B46" s="12" t="s">
        <v>99</v>
      </c>
      <c r="C46" s="12" t="s">
        <v>32</v>
      </c>
      <c r="D46" s="12" t="s">
        <v>46</v>
      </c>
      <c r="E46" s="12" t="s">
        <v>24</v>
      </c>
      <c r="F46" s="12" t="s">
        <v>25</v>
      </c>
      <c r="G46" s="13" t="n">
        <v>138700</v>
      </c>
      <c r="H46" s="12" t="n">
        <v>72</v>
      </c>
      <c r="I46" s="12" t="n">
        <v>57</v>
      </c>
      <c r="J46" s="12" t="n">
        <v>0</v>
      </c>
      <c r="K46" s="14" t="n">
        <v>0.08</v>
      </c>
      <c r="L46" s="12" t="s">
        <v>39</v>
      </c>
      <c r="M46" s="15" t="n">
        <f aca="false">IF(AND(H46&lt;=Criteria!$C$6,J46&lt;=Criteria!$C$7,L46="Yes",OR(C46&lt;&gt;"Catering",K46&gt;=Criteria!$C$8),D46&lt;&gt;Criteria!$C$9),1,0)</f>
        <v>1</v>
      </c>
      <c r="O46" s="3"/>
    </row>
    <row r="47" customFormat="false" ht="15" hidden="false" customHeight="false" outlineLevel="0" collapsed="false">
      <c r="A47" s="8" t="s">
        <v>100</v>
      </c>
      <c r="B47" s="8" t="s">
        <v>101</v>
      </c>
      <c r="C47" s="8" t="s">
        <v>32</v>
      </c>
      <c r="D47" s="8" t="s">
        <v>42</v>
      </c>
      <c r="E47" s="8" t="s">
        <v>38</v>
      </c>
      <c r="F47" s="8" t="s">
        <v>25</v>
      </c>
      <c r="G47" s="9" t="n">
        <v>100000</v>
      </c>
      <c r="H47" s="8" t="n">
        <v>36</v>
      </c>
      <c r="I47" s="8" t="n">
        <v>20</v>
      </c>
      <c r="J47" s="8" t="n">
        <v>0</v>
      </c>
      <c r="K47" s="10" t="n">
        <v>0.22</v>
      </c>
      <c r="L47" s="8" t="s">
        <v>39</v>
      </c>
      <c r="M47" s="11" t="n">
        <f aca="false">IF(AND(H47&lt;=Criteria!$C$6,J47&lt;=Criteria!$C$7,L47="Yes",OR(C47&lt;&gt;"Catering",K47&gt;=Criteria!$C$8),D47&lt;&gt;Criteria!$C$9),1,0)</f>
        <v>1</v>
      </c>
    </row>
    <row r="48" customFormat="false" ht="15" hidden="false" customHeight="false" outlineLevel="0" collapsed="false">
      <c r="A48" s="12" t="s">
        <v>102</v>
      </c>
      <c r="B48" s="12" t="s">
        <v>103</v>
      </c>
      <c r="C48" s="12" t="s">
        <v>22</v>
      </c>
      <c r="D48" s="12" t="s">
        <v>42</v>
      </c>
      <c r="E48" s="12" t="s">
        <v>38</v>
      </c>
      <c r="F48" s="12" t="s">
        <v>33</v>
      </c>
      <c r="G48" s="13" t="n">
        <v>100900</v>
      </c>
      <c r="H48" s="12" t="n">
        <v>48</v>
      </c>
      <c r="I48" s="12" t="n">
        <v>31</v>
      </c>
      <c r="J48" s="12" t="n">
        <v>0</v>
      </c>
      <c r="K48" s="14" t="n">
        <v>0.15</v>
      </c>
      <c r="L48" s="12" t="s">
        <v>39</v>
      </c>
      <c r="M48" s="15" t="n">
        <f aca="false">IF(AND(H48&lt;=Criteria!$C$6,J48&lt;=Criteria!$C$7,L48="Yes",OR(C48&lt;&gt;"Catering",K48&gt;=Criteria!$C$8),D48&lt;&gt;Criteria!$C$9),1,0)</f>
        <v>1</v>
      </c>
    </row>
    <row r="49" customFormat="false" ht="15" hidden="false" customHeight="false" outlineLevel="0" collapsed="false">
      <c r="A49" s="8" t="s">
        <v>104</v>
      </c>
      <c r="B49" s="8" t="s">
        <v>105</v>
      </c>
      <c r="C49" s="8" t="s">
        <v>32</v>
      </c>
      <c r="D49" s="8" t="s">
        <v>42</v>
      </c>
      <c r="E49" s="8" t="s">
        <v>38</v>
      </c>
      <c r="F49" s="8" t="s">
        <v>25</v>
      </c>
      <c r="G49" s="9" t="n">
        <v>224000</v>
      </c>
      <c r="H49" s="8" t="n">
        <v>72</v>
      </c>
      <c r="I49" s="8" t="n">
        <v>45</v>
      </c>
      <c r="J49" s="8" t="n">
        <v>0</v>
      </c>
      <c r="K49" s="10" t="n">
        <v>0.22</v>
      </c>
      <c r="L49" s="8" t="s">
        <v>39</v>
      </c>
      <c r="M49" s="11" t="n">
        <f aca="false">IF(AND(H49&lt;=Criteria!$C$6,J49&lt;=Criteria!$C$7,L49="Yes",OR(C49&lt;&gt;"Catering",K49&gt;=Criteria!$C$8),D49&lt;&gt;Criteria!$C$9),1,0)</f>
        <v>1</v>
      </c>
    </row>
    <row r="50" customFormat="false" ht="15" hidden="false" customHeight="false" outlineLevel="0" collapsed="false">
      <c r="A50" s="12" t="s">
        <v>106</v>
      </c>
      <c r="B50" s="12" t="s">
        <v>107</v>
      </c>
      <c r="C50" s="12" t="s">
        <v>22</v>
      </c>
      <c r="D50" s="12" t="s">
        <v>108</v>
      </c>
      <c r="E50" s="12" t="s">
        <v>108</v>
      </c>
      <c r="F50" s="12" t="s">
        <v>33</v>
      </c>
      <c r="G50" s="13" t="n">
        <v>119200</v>
      </c>
      <c r="H50" s="12" t="n">
        <v>72</v>
      </c>
      <c r="I50" s="12" t="n">
        <v>37</v>
      </c>
      <c r="J50" s="12" t="n">
        <v>0</v>
      </c>
      <c r="K50" s="14" t="n">
        <v>0</v>
      </c>
      <c r="L50" s="12" t="s">
        <v>39</v>
      </c>
      <c r="M50" s="15" t="n">
        <f aca="false">IF(AND(H50&lt;=Criteria!$C$6,J50&lt;=Criteria!$C$7,L50="Yes",OR(C50&lt;&gt;"Catering",K50&gt;=Criteria!$C$8),D50&lt;&gt;Criteria!$C$9),1,0)</f>
        <v>0</v>
      </c>
    </row>
    <row r="51" customFormat="false" ht="15" hidden="false" customHeight="false" outlineLevel="0" collapsed="false">
      <c r="A51" s="8" t="s">
        <v>109</v>
      </c>
      <c r="B51" s="8" t="s">
        <v>110</v>
      </c>
      <c r="C51" s="8" t="s">
        <v>22</v>
      </c>
      <c r="D51" s="8" t="s">
        <v>108</v>
      </c>
      <c r="E51" s="8" t="s">
        <v>108</v>
      </c>
      <c r="F51" s="8" t="s">
        <v>25</v>
      </c>
      <c r="G51" s="9" t="n">
        <v>55500</v>
      </c>
      <c r="H51" s="8" t="n">
        <v>72</v>
      </c>
      <c r="I51" s="8" t="n">
        <v>48</v>
      </c>
      <c r="J51" s="8" t="n">
        <v>0</v>
      </c>
      <c r="K51" s="10" t="n">
        <v>0</v>
      </c>
      <c r="L51" s="8" t="s">
        <v>39</v>
      </c>
      <c r="M51" s="11" t="n">
        <f aca="false">IF(AND(H51&lt;=Criteria!$C$6,J51&lt;=Criteria!$C$7,L51="Yes",OR(C51&lt;&gt;"Catering",K51&gt;=Criteria!$C$8),D51&lt;&gt;Criteria!$C$9),1,0)</f>
        <v>0</v>
      </c>
    </row>
    <row r="52" customFormat="false" ht="15" hidden="false" customHeight="false" outlineLevel="0" collapsed="false">
      <c r="A52" s="12" t="s">
        <v>111</v>
      </c>
      <c r="B52" s="12" t="s">
        <v>112</v>
      </c>
      <c r="C52" s="12" t="s">
        <v>22</v>
      </c>
      <c r="D52" s="12" t="s">
        <v>42</v>
      </c>
      <c r="E52" s="12" t="s">
        <v>38</v>
      </c>
      <c r="F52" s="12" t="s">
        <v>53</v>
      </c>
      <c r="G52" s="13" t="n">
        <v>47800</v>
      </c>
      <c r="H52" s="12" t="n">
        <v>48</v>
      </c>
      <c r="I52" s="12" t="n">
        <v>38</v>
      </c>
      <c r="J52" s="12" t="n">
        <v>0</v>
      </c>
      <c r="K52" s="14" t="n">
        <v>0.13</v>
      </c>
      <c r="L52" s="12" t="s">
        <v>39</v>
      </c>
      <c r="M52" s="15" t="n">
        <f aca="false">IF(AND(H52&lt;=Criteria!$C$6,J52&lt;=Criteria!$C$7,L52="Yes",OR(C52&lt;&gt;"Catering",K52&gt;=Criteria!$C$8),D52&lt;&gt;Criteria!$C$9),1,0)</f>
        <v>1</v>
      </c>
    </row>
    <row r="53" customFormat="false" ht="15" hidden="false" customHeight="false" outlineLevel="0" collapsed="false">
      <c r="A53" s="8" t="s">
        <v>113</v>
      </c>
      <c r="B53" s="8" t="s">
        <v>114</v>
      </c>
      <c r="C53" s="8" t="s">
        <v>22</v>
      </c>
      <c r="D53" s="8" t="s">
        <v>37</v>
      </c>
      <c r="E53" s="8" t="s">
        <v>38</v>
      </c>
      <c r="F53" s="8" t="s">
        <v>33</v>
      </c>
      <c r="G53" s="9" t="n">
        <v>21100</v>
      </c>
      <c r="H53" s="8" t="n">
        <v>72</v>
      </c>
      <c r="I53" s="8" t="n">
        <v>22</v>
      </c>
      <c r="J53" s="8" t="n">
        <v>0</v>
      </c>
      <c r="K53" s="10" t="n">
        <v>0.05</v>
      </c>
      <c r="L53" s="8" t="s">
        <v>39</v>
      </c>
      <c r="M53" s="11" t="n">
        <f aca="false">IF(AND(H53&lt;=Criteria!$C$6,J53&lt;=Criteria!$C$7,L53="Yes",OR(C53&lt;&gt;"Catering",K53&gt;=Criteria!$C$8),D53&lt;&gt;Criteria!$C$9),1,0)</f>
        <v>0</v>
      </c>
    </row>
    <row r="54" customFormat="false" ht="15" hidden="false" customHeight="false" outlineLevel="0" collapsed="false">
      <c r="A54" s="12" t="s">
        <v>115</v>
      </c>
      <c r="B54" s="12" t="s">
        <v>116</v>
      </c>
      <c r="C54" s="12" t="s">
        <v>32</v>
      </c>
      <c r="D54" s="12" t="s">
        <v>108</v>
      </c>
      <c r="E54" s="12" t="s">
        <v>108</v>
      </c>
      <c r="F54" s="12" t="s">
        <v>33</v>
      </c>
      <c r="G54" s="13" t="n">
        <v>201000</v>
      </c>
      <c r="H54" s="12" t="n">
        <v>36</v>
      </c>
      <c r="I54" s="12" t="n">
        <v>27</v>
      </c>
      <c r="J54" s="12" t="n">
        <v>0</v>
      </c>
      <c r="K54" s="14" t="n">
        <v>0.14</v>
      </c>
      <c r="L54" s="12" t="s">
        <v>39</v>
      </c>
      <c r="M54" s="15" t="n">
        <f aca="false">IF(AND(H54&lt;=Criteria!$C$6,J54&lt;=Criteria!$C$7,L54="Yes",OR(C54&lt;&gt;"Catering",K54&gt;=Criteria!$C$8),D54&lt;&gt;Criteria!$C$9),1,0)</f>
        <v>1</v>
      </c>
    </row>
    <row r="55" customFormat="false" ht="15" hidden="false" customHeight="false" outlineLevel="0" collapsed="false">
      <c r="A55" s="8" t="s">
        <v>117</v>
      </c>
      <c r="B55" s="8" t="s">
        <v>118</v>
      </c>
      <c r="C55" s="8" t="s">
        <v>22</v>
      </c>
      <c r="D55" s="8" t="s">
        <v>108</v>
      </c>
      <c r="E55" s="8" t="s">
        <v>108</v>
      </c>
      <c r="F55" s="8" t="s">
        <v>25</v>
      </c>
      <c r="G55" s="9" t="n">
        <v>76400</v>
      </c>
      <c r="H55" s="8" t="n">
        <v>48</v>
      </c>
      <c r="I55" s="8" t="n">
        <v>20</v>
      </c>
      <c r="J55" s="8" t="n">
        <v>0</v>
      </c>
      <c r="K55" s="10" t="n">
        <v>0.15</v>
      </c>
      <c r="L55" s="8" t="s">
        <v>39</v>
      </c>
      <c r="M55" s="11" t="n">
        <f aca="false">IF(AND(H55&lt;=Criteria!$C$6,J55&lt;=Criteria!$C$7,L55="Yes",OR(C55&lt;&gt;"Catering",K55&gt;=Criteria!$C$8),D55&lt;&gt;Criteria!$C$9),1,0)</f>
        <v>1</v>
      </c>
    </row>
    <row r="56" customFormat="false" ht="15" hidden="false" customHeight="false" outlineLevel="0" collapsed="false">
      <c r="A56" s="12" t="s">
        <v>119</v>
      </c>
      <c r="B56" s="12" t="s">
        <v>120</v>
      </c>
      <c r="C56" s="12" t="s">
        <v>32</v>
      </c>
      <c r="D56" s="12" t="s">
        <v>108</v>
      </c>
      <c r="E56" s="12" t="s">
        <v>108</v>
      </c>
      <c r="F56" s="12" t="s">
        <v>33</v>
      </c>
      <c r="G56" s="13" t="n">
        <v>77100</v>
      </c>
      <c r="H56" s="12" t="n">
        <v>36</v>
      </c>
      <c r="I56" s="12" t="n">
        <v>30</v>
      </c>
      <c r="J56" s="12" t="n">
        <v>0</v>
      </c>
      <c r="K56" s="14" t="n">
        <v>0.11</v>
      </c>
      <c r="L56" s="12" t="s">
        <v>39</v>
      </c>
      <c r="M56" s="15" t="n">
        <f aca="false">IF(AND(H56&lt;=Criteria!$C$6,J56&lt;=Criteria!$C$7,L56="Yes",OR(C56&lt;&gt;"Catering",K56&gt;=Criteria!$C$8),D56&lt;&gt;Criteria!$C$9),1,0)</f>
        <v>1</v>
      </c>
    </row>
    <row r="57" customFormat="false" ht="15" hidden="false" customHeight="false" outlineLevel="0" collapsed="false">
      <c r="A57" s="8" t="s">
        <v>121</v>
      </c>
      <c r="B57" s="8" t="s">
        <v>122</v>
      </c>
      <c r="C57" s="8" t="s">
        <v>32</v>
      </c>
      <c r="D57" s="8" t="s">
        <v>42</v>
      </c>
      <c r="E57" s="8" t="s">
        <v>38</v>
      </c>
      <c r="F57" s="8" t="s">
        <v>33</v>
      </c>
      <c r="G57" s="9" t="n">
        <v>131700</v>
      </c>
      <c r="H57" s="8" t="n">
        <v>36</v>
      </c>
      <c r="I57" s="8" t="n">
        <v>16</v>
      </c>
      <c r="J57" s="8" t="n">
        <v>0</v>
      </c>
      <c r="K57" s="10" t="n">
        <v>0.22</v>
      </c>
      <c r="L57" s="8" t="s">
        <v>39</v>
      </c>
      <c r="M57" s="11" t="n">
        <f aca="false">IF(AND(H57&lt;=Criteria!$C$6,J57&lt;=Criteria!$C$7,L57="Yes",OR(C57&lt;&gt;"Catering",K57&gt;=Criteria!$C$8),D57&lt;&gt;Criteria!$C$9),1,0)</f>
        <v>1</v>
      </c>
    </row>
    <row r="58" customFormat="false" ht="15" hidden="false" customHeight="false" outlineLevel="0" collapsed="false">
      <c r="A58" s="12" t="s">
        <v>123</v>
      </c>
      <c r="B58" s="12" t="s">
        <v>124</v>
      </c>
      <c r="C58" s="12" t="s">
        <v>22</v>
      </c>
      <c r="D58" s="12" t="s">
        <v>46</v>
      </c>
      <c r="E58" s="12" t="s">
        <v>24</v>
      </c>
      <c r="F58" s="12" t="s">
        <v>33</v>
      </c>
      <c r="G58" s="13" t="n">
        <v>21300</v>
      </c>
      <c r="H58" s="12" t="n">
        <v>48</v>
      </c>
      <c r="I58" s="12" t="n">
        <v>13</v>
      </c>
      <c r="J58" s="12" t="n">
        <v>0</v>
      </c>
      <c r="K58" s="14" t="n">
        <v>0.12</v>
      </c>
      <c r="L58" s="12" t="s">
        <v>39</v>
      </c>
      <c r="M58" s="15" t="n">
        <f aca="false">IF(AND(H58&lt;=Criteria!$C$6,J58&lt;=Criteria!$C$7,L58="Yes",OR(C58&lt;&gt;"Catering",K58&gt;=Criteria!$C$8),D58&lt;&gt;Criteria!$C$9),1,0)</f>
        <v>1</v>
      </c>
    </row>
    <row r="59" customFormat="false" ht="15" hidden="false" customHeight="false" outlineLevel="0" collapsed="false">
      <c r="A59" s="8" t="s">
        <v>125</v>
      </c>
      <c r="B59" s="8" t="s">
        <v>126</v>
      </c>
      <c r="C59" s="8" t="s">
        <v>32</v>
      </c>
      <c r="D59" s="8" t="s">
        <v>42</v>
      </c>
      <c r="E59" s="8" t="s">
        <v>38</v>
      </c>
      <c r="F59" s="8" t="s">
        <v>25</v>
      </c>
      <c r="G59" s="9" t="n">
        <v>107700</v>
      </c>
      <c r="H59" s="8" t="n">
        <v>48</v>
      </c>
      <c r="I59" s="8" t="n">
        <v>35</v>
      </c>
      <c r="J59" s="8" t="n">
        <v>0</v>
      </c>
      <c r="K59" s="10" t="n">
        <v>0.1</v>
      </c>
      <c r="L59" s="8" t="s">
        <v>39</v>
      </c>
      <c r="M59" s="11" t="n">
        <f aca="false">IF(AND(H59&lt;=Criteria!$C$6,J59&lt;=Criteria!$C$7,L59="Yes",OR(C59&lt;&gt;"Catering",K59&gt;=Criteria!$C$8),D59&lt;&gt;Criteria!$C$9),1,0)</f>
        <v>1</v>
      </c>
    </row>
    <row r="60" customFormat="false" ht="15" hidden="false" customHeight="false" outlineLevel="0" collapsed="false">
      <c r="A60" s="12" t="s">
        <v>127</v>
      </c>
      <c r="B60" s="12" t="s">
        <v>128</v>
      </c>
      <c r="C60" s="12" t="s">
        <v>32</v>
      </c>
      <c r="D60" s="12" t="s">
        <v>48</v>
      </c>
      <c r="E60" s="12" t="s">
        <v>38</v>
      </c>
      <c r="F60" s="12" t="s">
        <v>25</v>
      </c>
      <c r="G60" s="13" t="n">
        <v>174200</v>
      </c>
      <c r="H60" s="12" t="n">
        <v>72</v>
      </c>
      <c r="I60" s="12" t="n">
        <v>67</v>
      </c>
      <c r="J60" s="12" t="n">
        <v>0</v>
      </c>
      <c r="K60" s="14" t="n">
        <v>0.16</v>
      </c>
      <c r="L60" s="12" t="s">
        <v>39</v>
      </c>
      <c r="M60" s="15" t="n">
        <f aca="false">IF(AND(H60&lt;=Criteria!$C$6,J60&lt;=Criteria!$C$7,L60="Yes",OR(C60&lt;&gt;"Catering",K60&gt;=Criteria!$C$8),D60&lt;&gt;Criteria!$C$9),1,0)</f>
        <v>1</v>
      </c>
    </row>
    <row r="61" customFormat="false" ht="15" hidden="false" customHeight="false" outlineLevel="0" collapsed="false">
      <c r="A61" s="8" t="s">
        <v>129</v>
      </c>
      <c r="B61" s="8" t="s">
        <v>130</v>
      </c>
      <c r="C61" s="8" t="s">
        <v>32</v>
      </c>
      <c r="D61" s="8" t="s">
        <v>37</v>
      </c>
      <c r="E61" s="8" t="s">
        <v>38</v>
      </c>
      <c r="F61" s="8" t="s">
        <v>25</v>
      </c>
      <c r="G61" s="9" t="n">
        <v>103600</v>
      </c>
      <c r="H61" s="8" t="n">
        <v>48</v>
      </c>
      <c r="I61" s="8" t="n">
        <v>13</v>
      </c>
      <c r="J61" s="8" t="n">
        <v>0</v>
      </c>
      <c r="K61" s="10" t="n">
        <v>0.12</v>
      </c>
      <c r="L61" s="8" t="s">
        <v>39</v>
      </c>
      <c r="M61" s="11" t="n">
        <f aca="false">IF(AND(H61&lt;=Criteria!$C$6,J61&lt;=Criteria!$C$7,L61="Yes",OR(C61&lt;&gt;"Catering",K61&gt;=Criteria!$C$8),D61&lt;&gt;Criteria!$C$9),1,0)</f>
        <v>1</v>
      </c>
    </row>
    <row r="62" customFormat="false" ht="15" hidden="false" customHeight="false" outlineLevel="0" collapsed="false">
      <c r="A62" s="12" t="s">
        <v>131</v>
      </c>
      <c r="B62" s="12" t="s">
        <v>132</v>
      </c>
      <c r="C62" s="12" t="s">
        <v>32</v>
      </c>
      <c r="D62" s="12" t="s">
        <v>133</v>
      </c>
      <c r="E62" s="12" t="s">
        <v>24</v>
      </c>
      <c r="F62" s="12" t="s">
        <v>25</v>
      </c>
      <c r="G62" s="13" t="n">
        <v>128900</v>
      </c>
      <c r="H62" s="12" t="n">
        <v>72</v>
      </c>
      <c r="I62" s="12" t="n">
        <v>34</v>
      </c>
      <c r="J62" s="12" t="n">
        <v>0</v>
      </c>
      <c r="K62" s="14" t="n">
        <v>0.18</v>
      </c>
      <c r="L62" s="12" t="s">
        <v>39</v>
      </c>
      <c r="M62" s="15" t="n">
        <f aca="false">IF(AND(H62&lt;=Criteria!$C$6,J62&lt;=Criteria!$C$7,L62="Yes",OR(C62&lt;&gt;"Catering",K62&gt;=Criteria!$C$8),D62&lt;&gt;Criteria!$C$9),1,0)</f>
        <v>1</v>
      </c>
    </row>
    <row r="63" customFormat="false" ht="15" hidden="false" customHeight="false" outlineLevel="0" collapsed="false">
      <c r="A63" s="8" t="s">
        <v>134</v>
      </c>
      <c r="B63" s="8" t="s">
        <v>135</v>
      </c>
      <c r="C63" s="8" t="s">
        <v>22</v>
      </c>
      <c r="D63" s="8" t="s">
        <v>48</v>
      </c>
      <c r="E63" s="8" t="s">
        <v>38</v>
      </c>
      <c r="F63" s="8" t="s">
        <v>33</v>
      </c>
      <c r="G63" s="9" t="n">
        <v>123200</v>
      </c>
      <c r="H63" s="8" t="n">
        <v>60</v>
      </c>
      <c r="I63" s="8" t="n">
        <v>29</v>
      </c>
      <c r="J63" s="8" t="n">
        <v>0</v>
      </c>
      <c r="K63" s="10" t="n">
        <v>0.19</v>
      </c>
      <c r="L63" s="8" t="s">
        <v>39</v>
      </c>
      <c r="M63" s="11" t="n">
        <f aca="false">IF(AND(H63&lt;=Criteria!$C$6,J63&lt;=Criteria!$C$7,L63="Yes",OR(C63&lt;&gt;"Catering",K63&gt;=Criteria!$C$8),D63&lt;&gt;Criteria!$C$9),1,0)</f>
        <v>1</v>
      </c>
    </row>
    <row r="64" customFormat="false" ht="15" hidden="false" customHeight="false" outlineLevel="0" collapsed="false">
      <c r="A64" s="12" t="s">
        <v>136</v>
      </c>
      <c r="B64" s="12" t="s">
        <v>137</v>
      </c>
      <c r="C64" s="12" t="s">
        <v>36</v>
      </c>
      <c r="D64" s="12" t="s">
        <v>133</v>
      </c>
      <c r="E64" s="12" t="s">
        <v>24</v>
      </c>
      <c r="F64" s="12" t="s">
        <v>53</v>
      </c>
      <c r="G64" s="13" t="n">
        <v>309400</v>
      </c>
      <c r="H64" s="12" t="n">
        <v>48</v>
      </c>
      <c r="I64" s="12" t="n">
        <v>32</v>
      </c>
      <c r="J64" s="12" t="n">
        <v>0</v>
      </c>
      <c r="K64" s="14" t="n">
        <v>0.06</v>
      </c>
      <c r="L64" s="12" t="s">
        <v>39</v>
      </c>
      <c r="M64" s="15" t="n">
        <f aca="false">IF(AND(H64&lt;=Criteria!$C$6,J64&lt;=Criteria!$C$7,L64="Yes",OR(C64&lt;&gt;"Catering",K64&gt;=Criteria!$C$8),D64&lt;&gt;Criteria!$C$9),1,0)</f>
        <v>1</v>
      </c>
    </row>
    <row r="65" customFormat="false" ht="15" hidden="false" customHeight="false" outlineLevel="0" collapsed="false">
      <c r="A65" s="8" t="s">
        <v>138</v>
      </c>
      <c r="B65" s="8" t="s">
        <v>139</v>
      </c>
      <c r="C65" s="8" t="s">
        <v>32</v>
      </c>
      <c r="D65" s="8" t="s">
        <v>48</v>
      </c>
      <c r="E65" s="8" t="s">
        <v>38</v>
      </c>
      <c r="F65" s="8" t="s">
        <v>25</v>
      </c>
      <c r="G65" s="9" t="n">
        <v>246000</v>
      </c>
      <c r="H65" s="8" t="n">
        <v>36</v>
      </c>
      <c r="I65" s="8" t="n">
        <v>21</v>
      </c>
      <c r="J65" s="8" t="n">
        <v>0</v>
      </c>
      <c r="K65" s="10" t="n">
        <v>0.19</v>
      </c>
      <c r="L65" s="8" t="s">
        <v>39</v>
      </c>
      <c r="M65" s="11" t="n">
        <f aca="false">IF(AND(H65&lt;=Criteria!$C$6,J65&lt;=Criteria!$C$7,L65="Yes",OR(C65&lt;&gt;"Catering",K65&gt;=Criteria!$C$8),D65&lt;&gt;Criteria!$C$9),1,0)</f>
        <v>1</v>
      </c>
    </row>
    <row r="66" customFormat="false" ht="15" hidden="false" customHeight="false" outlineLevel="0" collapsed="false">
      <c r="A66" s="12" t="s">
        <v>140</v>
      </c>
      <c r="B66" s="12" t="s">
        <v>141</v>
      </c>
      <c r="C66" s="12" t="s">
        <v>32</v>
      </c>
      <c r="D66" s="12" t="s">
        <v>48</v>
      </c>
      <c r="E66" s="12" t="s">
        <v>38</v>
      </c>
      <c r="F66" s="12" t="s">
        <v>53</v>
      </c>
      <c r="G66" s="13" t="n">
        <v>46700</v>
      </c>
      <c r="H66" s="12" t="n">
        <v>72</v>
      </c>
      <c r="I66" s="12" t="n">
        <v>41</v>
      </c>
      <c r="J66" s="12" t="n">
        <v>0</v>
      </c>
      <c r="K66" s="14" t="n">
        <v>0.07</v>
      </c>
      <c r="L66" s="12" t="s">
        <v>39</v>
      </c>
      <c r="M66" s="15" t="n">
        <f aca="false">IF(AND(H66&lt;=Criteria!$C$6,J66&lt;=Criteria!$C$7,L66="Yes",OR(C66&lt;&gt;"Catering",K66&gt;=Criteria!$C$8),D66&lt;&gt;Criteria!$C$9),1,0)</f>
        <v>1</v>
      </c>
    </row>
    <row r="67" customFormat="false" ht="15" hidden="false" customHeight="false" outlineLevel="0" collapsed="false">
      <c r="A67" s="8" t="s">
        <v>142</v>
      </c>
      <c r="B67" s="8" t="s">
        <v>143</v>
      </c>
      <c r="C67" s="8" t="s">
        <v>32</v>
      </c>
      <c r="D67" s="8" t="s">
        <v>133</v>
      </c>
      <c r="E67" s="8" t="s">
        <v>24</v>
      </c>
      <c r="F67" s="8" t="s">
        <v>25</v>
      </c>
      <c r="G67" s="9" t="n">
        <v>181100</v>
      </c>
      <c r="H67" s="8" t="n">
        <v>60</v>
      </c>
      <c r="I67" s="8" t="n">
        <v>25</v>
      </c>
      <c r="J67" s="8" t="n">
        <v>0</v>
      </c>
      <c r="K67" s="10" t="n">
        <v>0.16</v>
      </c>
      <c r="L67" s="8" t="s">
        <v>39</v>
      </c>
      <c r="M67" s="11" t="n">
        <f aca="false">IF(AND(H67&lt;=Criteria!$C$6,J67&lt;=Criteria!$C$7,L67="Yes",OR(C67&lt;&gt;"Catering",K67&gt;=Criteria!$C$8),D67&lt;&gt;Criteria!$C$9),1,0)</f>
        <v>1</v>
      </c>
    </row>
    <row r="68" customFormat="false" ht="15" hidden="false" customHeight="false" outlineLevel="0" collapsed="false">
      <c r="A68" s="12" t="s">
        <v>144</v>
      </c>
      <c r="B68" s="12" t="s">
        <v>145</v>
      </c>
      <c r="C68" s="12" t="s">
        <v>22</v>
      </c>
      <c r="D68" s="12" t="s">
        <v>48</v>
      </c>
      <c r="E68" s="12" t="s">
        <v>38</v>
      </c>
      <c r="F68" s="12" t="s">
        <v>25</v>
      </c>
      <c r="G68" s="13" t="n">
        <v>116300</v>
      </c>
      <c r="H68" s="12" t="n">
        <v>72</v>
      </c>
      <c r="I68" s="12" t="n">
        <v>45</v>
      </c>
      <c r="J68" s="12" t="n">
        <v>0</v>
      </c>
      <c r="K68" s="14" t="n">
        <v>0.18</v>
      </c>
      <c r="L68" s="12" t="s">
        <v>39</v>
      </c>
      <c r="M68" s="15" t="n">
        <f aca="false">IF(AND(H68&lt;=Criteria!$C$6,J68&lt;=Criteria!$C$7,L68="Yes",OR(C68&lt;&gt;"Catering",K68&gt;=Criteria!$C$8),D68&lt;&gt;Criteria!$C$9),1,0)</f>
        <v>1</v>
      </c>
    </row>
    <row r="69" customFormat="false" ht="15" hidden="false" customHeight="false" outlineLevel="0" collapsed="false">
      <c r="A69" s="8" t="s">
        <v>146</v>
      </c>
      <c r="B69" s="8" t="s">
        <v>147</v>
      </c>
      <c r="C69" s="8" t="s">
        <v>32</v>
      </c>
      <c r="D69" s="8" t="s">
        <v>42</v>
      </c>
      <c r="E69" s="8" t="s">
        <v>38</v>
      </c>
      <c r="F69" s="8" t="s">
        <v>25</v>
      </c>
      <c r="G69" s="9" t="n">
        <v>74000</v>
      </c>
      <c r="H69" s="8" t="n">
        <v>60</v>
      </c>
      <c r="I69" s="8" t="n">
        <v>51</v>
      </c>
      <c r="J69" s="8" t="n">
        <v>0</v>
      </c>
      <c r="K69" s="10" t="n">
        <v>0.22</v>
      </c>
      <c r="L69" s="8" t="s">
        <v>39</v>
      </c>
      <c r="M69" s="11" t="n">
        <f aca="false">IF(AND(H69&lt;=Criteria!$C$6,J69&lt;=Criteria!$C$7,L69="Yes",OR(C69&lt;&gt;"Catering",K69&gt;=Criteria!$C$8),D69&lt;&gt;Criteria!$C$9),1,0)</f>
        <v>1</v>
      </c>
    </row>
    <row r="70" customFormat="false" ht="15" hidden="false" customHeight="false" outlineLevel="0" collapsed="false">
      <c r="A70" s="12" t="s">
        <v>148</v>
      </c>
      <c r="B70" s="12" t="s">
        <v>122</v>
      </c>
      <c r="C70" s="12" t="s">
        <v>22</v>
      </c>
      <c r="D70" s="12" t="s">
        <v>108</v>
      </c>
      <c r="E70" s="12" t="s">
        <v>108</v>
      </c>
      <c r="F70" s="12" t="s">
        <v>33</v>
      </c>
      <c r="G70" s="13" t="n">
        <v>43200</v>
      </c>
      <c r="H70" s="12" t="n">
        <v>48</v>
      </c>
      <c r="I70" s="12" t="n">
        <v>36</v>
      </c>
      <c r="J70" s="12" t="n">
        <v>0</v>
      </c>
      <c r="K70" s="14" t="n">
        <v>0</v>
      </c>
      <c r="L70" s="12" t="s">
        <v>39</v>
      </c>
      <c r="M70" s="15" t="n">
        <f aca="false">IF(AND(H70&lt;=Criteria!$C$6,J70&lt;=Criteria!$C$7,L70="Yes",OR(C70&lt;&gt;"Catering",K70&gt;=Criteria!$C$8),D70&lt;&gt;Criteria!$C$9),1,0)</f>
        <v>0</v>
      </c>
    </row>
    <row r="71" customFormat="false" ht="15" hidden="false" customHeight="false" outlineLevel="0" collapsed="false">
      <c r="A71" s="8" t="s">
        <v>149</v>
      </c>
      <c r="B71" s="8" t="s">
        <v>150</v>
      </c>
      <c r="C71" s="8" t="s">
        <v>36</v>
      </c>
      <c r="D71" s="8" t="s">
        <v>48</v>
      </c>
      <c r="E71" s="8" t="s">
        <v>38</v>
      </c>
      <c r="F71" s="8" t="s">
        <v>53</v>
      </c>
      <c r="G71" s="9" t="n">
        <v>84900</v>
      </c>
      <c r="H71" s="8" t="n">
        <v>48</v>
      </c>
      <c r="I71" s="8" t="n">
        <v>19</v>
      </c>
      <c r="J71" s="8" t="n">
        <v>0</v>
      </c>
      <c r="K71" s="10" t="n">
        <v>0.19</v>
      </c>
      <c r="L71" s="8" t="s">
        <v>39</v>
      </c>
      <c r="M71" s="11" t="n">
        <f aca="false">IF(AND(H71&lt;=Criteria!$C$6,J71&lt;=Criteria!$C$7,L71="Yes",OR(C71&lt;&gt;"Catering",K71&gt;=Criteria!$C$8),D71&lt;&gt;Criteria!$C$9),1,0)</f>
        <v>1</v>
      </c>
    </row>
    <row r="72" customFormat="false" ht="15" hidden="false" customHeight="false" outlineLevel="0" collapsed="false">
      <c r="A72" s="12" t="s">
        <v>151</v>
      </c>
      <c r="B72" s="12" t="s">
        <v>152</v>
      </c>
      <c r="C72" s="12" t="s">
        <v>32</v>
      </c>
      <c r="D72" s="12" t="s">
        <v>61</v>
      </c>
      <c r="E72" s="12" t="s">
        <v>24</v>
      </c>
      <c r="F72" s="12" t="s">
        <v>25</v>
      </c>
      <c r="G72" s="13" t="n">
        <v>177100</v>
      </c>
      <c r="H72" s="12" t="n">
        <v>72</v>
      </c>
      <c r="I72" s="12" t="n">
        <v>54</v>
      </c>
      <c r="J72" s="12" t="n">
        <v>0</v>
      </c>
      <c r="K72" s="14" t="n">
        <v>0.22</v>
      </c>
      <c r="L72" s="12" t="s">
        <v>39</v>
      </c>
      <c r="M72" s="15" t="n">
        <f aca="false">IF(AND(H72&lt;=Criteria!$C$6,J72&lt;=Criteria!$C$7,L72="Yes",OR(C72&lt;&gt;"Catering",K72&gt;=Criteria!$C$8),D72&lt;&gt;Criteria!$C$9),1,0)</f>
        <v>1</v>
      </c>
    </row>
    <row r="73" customFormat="false" ht="15" hidden="false" customHeight="false" outlineLevel="0" collapsed="false">
      <c r="A73" s="8" t="s">
        <v>153</v>
      </c>
      <c r="B73" s="8" t="s">
        <v>154</v>
      </c>
      <c r="C73" s="8" t="s">
        <v>22</v>
      </c>
      <c r="D73" s="8" t="s">
        <v>48</v>
      </c>
      <c r="E73" s="8" t="s">
        <v>38</v>
      </c>
      <c r="F73" s="8" t="s">
        <v>53</v>
      </c>
      <c r="G73" s="9" t="n">
        <v>102000</v>
      </c>
      <c r="H73" s="8" t="n">
        <v>60</v>
      </c>
      <c r="I73" s="8" t="n">
        <v>52</v>
      </c>
      <c r="J73" s="8" t="n">
        <v>0</v>
      </c>
      <c r="K73" s="10" t="n">
        <v>0</v>
      </c>
      <c r="L73" s="8" t="s">
        <v>39</v>
      </c>
      <c r="M73" s="11" t="n">
        <f aca="false">IF(AND(H73&lt;=Criteria!$C$6,J73&lt;=Criteria!$C$7,L73="Yes",OR(C73&lt;&gt;"Catering",K73&gt;=Criteria!$C$8),D73&lt;&gt;Criteria!$C$9),1,0)</f>
        <v>0</v>
      </c>
    </row>
    <row r="74" customFormat="false" ht="15" hidden="false" customHeight="false" outlineLevel="0" collapsed="false">
      <c r="A74" s="12" t="s">
        <v>155</v>
      </c>
      <c r="B74" s="12" t="s">
        <v>156</v>
      </c>
      <c r="C74" s="12" t="s">
        <v>32</v>
      </c>
      <c r="D74" s="12" t="s">
        <v>37</v>
      </c>
      <c r="E74" s="12" t="s">
        <v>38</v>
      </c>
      <c r="F74" s="12" t="s">
        <v>25</v>
      </c>
      <c r="G74" s="13" t="n">
        <v>76800</v>
      </c>
      <c r="H74" s="12" t="n">
        <v>48</v>
      </c>
      <c r="I74" s="12" t="n">
        <v>33</v>
      </c>
      <c r="J74" s="12" t="n">
        <v>0</v>
      </c>
      <c r="K74" s="14" t="n">
        <v>0.22</v>
      </c>
      <c r="L74" s="12" t="s">
        <v>39</v>
      </c>
      <c r="M74" s="15" t="n">
        <f aca="false">IF(AND(H74&lt;=Criteria!$C$6,J74&lt;=Criteria!$C$7,L74="Yes",OR(C74&lt;&gt;"Catering",K74&gt;=Criteria!$C$8),D74&lt;&gt;Criteria!$C$9),1,0)</f>
        <v>1</v>
      </c>
    </row>
    <row r="75" customFormat="false" ht="15" hidden="false" customHeight="false" outlineLevel="0" collapsed="false">
      <c r="A75" s="8" t="s">
        <v>157</v>
      </c>
      <c r="B75" s="8" t="s">
        <v>158</v>
      </c>
      <c r="C75" s="8" t="s">
        <v>36</v>
      </c>
      <c r="D75" s="8" t="s">
        <v>42</v>
      </c>
      <c r="E75" s="8" t="s">
        <v>38</v>
      </c>
      <c r="F75" s="8" t="s">
        <v>33</v>
      </c>
      <c r="G75" s="9" t="n">
        <v>68400</v>
      </c>
      <c r="H75" s="8" t="n">
        <v>72</v>
      </c>
      <c r="I75" s="8" t="n">
        <v>60</v>
      </c>
      <c r="J75" s="8" t="n">
        <v>0</v>
      </c>
      <c r="K75" s="10" t="n">
        <v>0.24</v>
      </c>
      <c r="L75" s="8" t="s">
        <v>39</v>
      </c>
      <c r="M75" s="11" t="n">
        <f aca="false">IF(AND(H75&lt;=Criteria!$C$6,J75&lt;=Criteria!$C$7,L75="Yes",OR(C75&lt;&gt;"Catering",K75&gt;=Criteria!$C$8),D75&lt;&gt;Criteria!$C$9),1,0)</f>
        <v>1</v>
      </c>
    </row>
    <row r="76" customFormat="false" ht="15" hidden="false" customHeight="false" outlineLevel="0" collapsed="false">
      <c r="A76" s="12" t="s">
        <v>159</v>
      </c>
      <c r="B76" s="12" t="s">
        <v>160</v>
      </c>
      <c r="C76" s="12" t="s">
        <v>32</v>
      </c>
      <c r="D76" s="12" t="s">
        <v>61</v>
      </c>
      <c r="E76" s="12" t="s">
        <v>24</v>
      </c>
      <c r="F76" s="12" t="s">
        <v>25</v>
      </c>
      <c r="G76" s="13" t="n">
        <v>148000</v>
      </c>
      <c r="H76" s="12" t="n">
        <v>84</v>
      </c>
      <c r="I76" s="12" t="n">
        <v>21</v>
      </c>
      <c r="J76" s="12" t="n">
        <v>0</v>
      </c>
      <c r="K76" s="14" t="n">
        <v>0.17</v>
      </c>
      <c r="L76" s="12" t="s">
        <v>39</v>
      </c>
      <c r="M76" s="15" t="n">
        <f aca="false">IF(AND(H76&lt;=Criteria!$C$6,J76&lt;=Criteria!$C$7,L76="Yes",OR(C76&lt;&gt;"Catering",K76&gt;=Criteria!$C$8),D76&lt;&gt;Criteria!$C$9),1,0)</f>
        <v>0</v>
      </c>
    </row>
    <row r="77" customFormat="false" ht="15" hidden="false" customHeight="false" outlineLevel="0" collapsed="false">
      <c r="A77" s="8" t="s">
        <v>161</v>
      </c>
      <c r="B77" s="8" t="s">
        <v>162</v>
      </c>
      <c r="C77" s="8" t="s">
        <v>32</v>
      </c>
      <c r="D77" s="8" t="s">
        <v>42</v>
      </c>
      <c r="E77" s="8" t="s">
        <v>38</v>
      </c>
      <c r="F77" s="8" t="s">
        <v>25</v>
      </c>
      <c r="G77" s="9" t="n">
        <v>163700</v>
      </c>
      <c r="H77" s="8" t="n">
        <v>60</v>
      </c>
      <c r="I77" s="8" t="n">
        <v>53</v>
      </c>
      <c r="J77" s="8" t="n">
        <v>0</v>
      </c>
      <c r="K77" s="10" t="n">
        <v>0.05</v>
      </c>
      <c r="L77" s="8" t="s">
        <v>39</v>
      </c>
      <c r="M77" s="11" t="n">
        <f aca="false">IF(AND(H77&lt;=Criteria!$C$6,J77&lt;=Criteria!$C$7,L77="Yes",OR(C77&lt;&gt;"Catering",K77&gt;=Criteria!$C$8),D77&lt;&gt;Criteria!$C$9),1,0)</f>
        <v>1</v>
      </c>
    </row>
    <row r="78" customFormat="false" ht="15" hidden="false" customHeight="false" outlineLevel="0" collapsed="false">
      <c r="A78" s="12" t="s">
        <v>163</v>
      </c>
      <c r="B78" s="12" t="s">
        <v>164</v>
      </c>
      <c r="C78" s="12" t="s">
        <v>32</v>
      </c>
      <c r="D78" s="12" t="s">
        <v>133</v>
      </c>
      <c r="E78" s="12" t="s">
        <v>24</v>
      </c>
      <c r="F78" s="12" t="s">
        <v>33</v>
      </c>
      <c r="G78" s="13" t="n">
        <v>86300</v>
      </c>
      <c r="H78" s="12" t="n">
        <v>72</v>
      </c>
      <c r="I78" s="12" t="n">
        <v>38</v>
      </c>
      <c r="J78" s="12" t="n">
        <v>0</v>
      </c>
      <c r="K78" s="14" t="n">
        <v>0.23</v>
      </c>
      <c r="L78" s="12" t="s">
        <v>39</v>
      </c>
      <c r="M78" s="15" t="n">
        <f aca="false">IF(AND(H78&lt;=Criteria!$C$6,J78&lt;=Criteria!$C$7,L78="Yes",OR(C78&lt;&gt;"Catering",K78&gt;=Criteria!$C$8),D78&lt;&gt;Criteria!$C$9),1,0)</f>
        <v>1</v>
      </c>
    </row>
    <row r="79" customFormat="false" ht="15" hidden="false" customHeight="false" outlineLevel="0" collapsed="false">
      <c r="A79" s="8" t="s">
        <v>165</v>
      </c>
      <c r="B79" s="8" t="s">
        <v>166</v>
      </c>
      <c r="C79" s="8" t="s">
        <v>22</v>
      </c>
      <c r="D79" s="8" t="s">
        <v>61</v>
      </c>
      <c r="E79" s="8" t="s">
        <v>24</v>
      </c>
      <c r="F79" s="8" t="s">
        <v>53</v>
      </c>
      <c r="G79" s="9" t="n">
        <v>20800</v>
      </c>
      <c r="H79" s="8" t="n">
        <v>60</v>
      </c>
      <c r="I79" s="8" t="n">
        <v>20</v>
      </c>
      <c r="J79" s="8" t="n">
        <v>0</v>
      </c>
      <c r="K79" s="10" t="n">
        <v>0</v>
      </c>
      <c r="L79" s="8" t="s">
        <v>39</v>
      </c>
      <c r="M79" s="11" t="n">
        <f aca="false">IF(AND(H79&lt;=Criteria!$C$6,J79&lt;=Criteria!$C$7,L79="Yes",OR(C79&lt;&gt;"Catering",K79&gt;=Criteria!$C$8),D79&lt;&gt;Criteria!$C$9),1,0)</f>
        <v>0</v>
      </c>
    </row>
    <row r="80" customFormat="false" ht="15" hidden="false" customHeight="false" outlineLevel="0" collapsed="false">
      <c r="A80" s="12" t="s">
        <v>167</v>
      </c>
      <c r="B80" s="12" t="s">
        <v>168</v>
      </c>
      <c r="C80" s="12" t="s">
        <v>32</v>
      </c>
      <c r="D80" s="12" t="s">
        <v>42</v>
      </c>
      <c r="E80" s="12" t="s">
        <v>38</v>
      </c>
      <c r="F80" s="12" t="s">
        <v>33</v>
      </c>
      <c r="G80" s="13" t="n">
        <v>215300</v>
      </c>
      <c r="H80" s="12" t="n">
        <v>60</v>
      </c>
      <c r="I80" s="12" t="n">
        <v>33</v>
      </c>
      <c r="J80" s="12" t="n">
        <v>0</v>
      </c>
      <c r="K80" s="14" t="n">
        <v>0.08</v>
      </c>
      <c r="L80" s="12" t="s">
        <v>39</v>
      </c>
      <c r="M80" s="15" t="n">
        <f aca="false">IF(AND(H80&lt;=Criteria!$C$6,J80&lt;=Criteria!$C$7,L80="Yes",OR(C80&lt;&gt;"Catering",K80&gt;=Criteria!$C$8),D80&lt;&gt;Criteria!$C$9),1,0)</f>
        <v>1</v>
      </c>
    </row>
    <row r="81" customFormat="false" ht="15" hidden="false" customHeight="false" outlineLevel="0" collapsed="false">
      <c r="A81" s="8" t="s">
        <v>169</v>
      </c>
      <c r="B81" s="8" t="s">
        <v>170</v>
      </c>
      <c r="C81" s="8" t="s">
        <v>32</v>
      </c>
      <c r="D81" s="8" t="s">
        <v>37</v>
      </c>
      <c r="E81" s="8" t="s">
        <v>38</v>
      </c>
      <c r="F81" s="8" t="s">
        <v>25</v>
      </c>
      <c r="G81" s="9" t="n">
        <v>120300</v>
      </c>
      <c r="H81" s="8" t="n">
        <v>36</v>
      </c>
      <c r="I81" s="8" t="n">
        <v>16</v>
      </c>
      <c r="J81" s="8" t="n">
        <v>0</v>
      </c>
      <c r="K81" s="10" t="n">
        <v>0.05</v>
      </c>
      <c r="L81" s="8" t="s">
        <v>39</v>
      </c>
      <c r="M81" s="11" t="n">
        <f aca="false">IF(AND(H81&lt;=Criteria!$C$6,J81&lt;=Criteria!$C$7,L81="Yes",OR(C81&lt;&gt;"Catering",K81&gt;=Criteria!$C$8),D81&lt;&gt;Criteria!$C$9),1,0)</f>
        <v>1</v>
      </c>
    </row>
    <row r="82" customFormat="false" ht="15" hidden="false" customHeight="false" outlineLevel="0" collapsed="false">
      <c r="A82" s="12" t="s">
        <v>171</v>
      </c>
      <c r="B82" s="12" t="s">
        <v>172</v>
      </c>
      <c r="C82" s="12" t="s">
        <v>32</v>
      </c>
      <c r="D82" s="12" t="s">
        <v>133</v>
      </c>
      <c r="E82" s="12" t="s">
        <v>24</v>
      </c>
      <c r="F82" s="12" t="s">
        <v>25</v>
      </c>
      <c r="G82" s="13" t="n">
        <v>211600</v>
      </c>
      <c r="H82" s="12" t="n">
        <v>60</v>
      </c>
      <c r="I82" s="12" t="n">
        <v>51</v>
      </c>
      <c r="J82" s="12" t="n">
        <v>63</v>
      </c>
      <c r="K82" s="14" t="n">
        <v>0.07</v>
      </c>
      <c r="L82" s="12" t="s">
        <v>39</v>
      </c>
      <c r="M82" s="15" t="n">
        <f aca="false">IF(AND(H82&lt;=Criteria!$C$6,J82&lt;=Criteria!$C$7,L82="Yes",OR(C82&lt;&gt;"Catering",K82&gt;=Criteria!$C$8),D82&lt;&gt;Criteria!$C$9),1,0)</f>
        <v>0</v>
      </c>
    </row>
    <row r="83" customFormat="false" ht="15" hidden="false" customHeight="false" outlineLevel="0" collapsed="false">
      <c r="A83" s="8" t="s">
        <v>173</v>
      </c>
      <c r="B83" s="8" t="s">
        <v>122</v>
      </c>
      <c r="C83" s="8" t="s">
        <v>22</v>
      </c>
      <c r="D83" s="8" t="s">
        <v>23</v>
      </c>
      <c r="E83" s="8" t="s">
        <v>24</v>
      </c>
      <c r="F83" s="8" t="s">
        <v>33</v>
      </c>
      <c r="G83" s="9" t="n">
        <v>86900</v>
      </c>
      <c r="H83" s="8" t="n">
        <v>36</v>
      </c>
      <c r="I83" s="8" t="n">
        <v>17</v>
      </c>
      <c r="J83" s="8" t="n">
        <v>0</v>
      </c>
      <c r="K83" s="10" t="n">
        <v>0.11</v>
      </c>
      <c r="L83" s="8" t="s">
        <v>39</v>
      </c>
      <c r="M83" s="11" t="n">
        <f aca="false">IF(AND(H83&lt;=Criteria!$C$6,J83&lt;=Criteria!$C$7,L83="Yes",OR(C83&lt;&gt;"Catering",K83&gt;=Criteria!$C$8),D83&lt;&gt;Criteria!$C$9),1,0)</f>
        <v>0</v>
      </c>
    </row>
    <row r="84" customFormat="false" ht="15" hidden="false" customHeight="false" outlineLevel="0" collapsed="false">
      <c r="A84" s="12" t="s">
        <v>174</v>
      </c>
      <c r="B84" s="12" t="s">
        <v>175</v>
      </c>
      <c r="C84" s="12" t="s">
        <v>32</v>
      </c>
      <c r="D84" s="12" t="s">
        <v>108</v>
      </c>
      <c r="E84" s="12" t="s">
        <v>108</v>
      </c>
      <c r="F84" s="12" t="s">
        <v>25</v>
      </c>
      <c r="G84" s="13" t="n">
        <v>129500</v>
      </c>
      <c r="H84" s="12" t="n">
        <v>72</v>
      </c>
      <c r="I84" s="12" t="n">
        <v>36</v>
      </c>
      <c r="J84" s="12" t="n">
        <v>0</v>
      </c>
      <c r="K84" s="14" t="n">
        <v>0.25</v>
      </c>
      <c r="L84" s="12" t="s">
        <v>39</v>
      </c>
      <c r="M84" s="15" t="n">
        <f aca="false">IF(AND(H84&lt;=Criteria!$C$6,J84&lt;=Criteria!$C$7,L84="Yes",OR(C84&lt;&gt;"Catering",K84&gt;=Criteria!$C$8),D84&lt;&gt;Criteria!$C$9),1,0)</f>
        <v>1</v>
      </c>
    </row>
    <row r="85" customFormat="false" ht="15" hidden="false" customHeight="false" outlineLevel="0" collapsed="false">
      <c r="A85" s="8" t="s">
        <v>176</v>
      </c>
      <c r="B85" s="8" t="s">
        <v>177</v>
      </c>
      <c r="C85" s="8" t="s">
        <v>36</v>
      </c>
      <c r="D85" s="8" t="s">
        <v>23</v>
      </c>
      <c r="E85" s="8" t="s">
        <v>24</v>
      </c>
      <c r="F85" s="8" t="s">
        <v>25</v>
      </c>
      <c r="G85" s="9" t="n">
        <v>270600</v>
      </c>
      <c r="H85" s="8" t="n">
        <v>84</v>
      </c>
      <c r="I85" s="8" t="n">
        <v>49</v>
      </c>
      <c r="J85" s="8" t="n">
        <v>0</v>
      </c>
      <c r="K85" s="10" t="n">
        <v>0.09</v>
      </c>
      <c r="L85" s="8" t="s">
        <v>39</v>
      </c>
      <c r="M85" s="11" t="n">
        <f aca="false">IF(AND(H85&lt;=Criteria!$C$6,J85&lt;=Criteria!$C$7,L85="Yes",OR(C85&lt;&gt;"Catering",K85&gt;=Criteria!$C$8),D85&lt;&gt;Criteria!$C$9),1,0)</f>
        <v>0</v>
      </c>
    </row>
    <row r="86" customFormat="false" ht="15" hidden="false" customHeight="false" outlineLevel="0" collapsed="false">
      <c r="A86" s="12" t="s">
        <v>178</v>
      </c>
      <c r="B86" s="12" t="s">
        <v>179</v>
      </c>
      <c r="C86" s="12" t="s">
        <v>36</v>
      </c>
      <c r="D86" s="12" t="s">
        <v>37</v>
      </c>
      <c r="E86" s="12" t="s">
        <v>38</v>
      </c>
      <c r="F86" s="12" t="s">
        <v>33</v>
      </c>
      <c r="G86" s="13" t="n">
        <v>281300</v>
      </c>
      <c r="H86" s="12" t="n">
        <v>60</v>
      </c>
      <c r="I86" s="12" t="n">
        <v>18</v>
      </c>
      <c r="J86" s="12" t="n">
        <v>0</v>
      </c>
      <c r="K86" s="14" t="n">
        <v>0.18</v>
      </c>
      <c r="L86" s="12" t="s">
        <v>39</v>
      </c>
      <c r="M86" s="15" t="n">
        <f aca="false">IF(AND(H86&lt;=Criteria!$C$6,J86&lt;=Criteria!$C$7,L86="Yes",OR(C86&lt;&gt;"Catering",K86&gt;=Criteria!$C$8),D86&lt;&gt;Criteria!$C$9),1,0)</f>
        <v>1</v>
      </c>
    </row>
    <row r="87" customFormat="false" ht="15" hidden="false" customHeight="false" outlineLevel="0" collapsed="false">
      <c r="A87" s="8" t="s">
        <v>180</v>
      </c>
      <c r="B87" s="8" t="s">
        <v>181</v>
      </c>
      <c r="C87" s="8" t="s">
        <v>36</v>
      </c>
      <c r="D87" s="8" t="s">
        <v>108</v>
      </c>
      <c r="E87" s="8" t="s">
        <v>108</v>
      </c>
      <c r="F87" s="8" t="s">
        <v>25</v>
      </c>
      <c r="G87" s="9" t="n">
        <v>271600</v>
      </c>
      <c r="H87" s="8" t="n">
        <v>84</v>
      </c>
      <c r="I87" s="8" t="n">
        <v>42</v>
      </c>
      <c r="J87" s="8" t="n">
        <v>0</v>
      </c>
      <c r="K87" s="10" t="n">
        <v>0.16</v>
      </c>
      <c r="L87" s="8" t="s">
        <v>39</v>
      </c>
      <c r="M87" s="11" t="n">
        <f aca="false">IF(AND(H87&lt;=Criteria!$C$6,J87&lt;=Criteria!$C$7,L87="Yes",OR(C87&lt;&gt;"Catering",K87&gt;=Criteria!$C$8),D87&lt;&gt;Criteria!$C$9),1,0)</f>
        <v>0</v>
      </c>
    </row>
    <row r="88" customFormat="false" ht="15" hidden="false" customHeight="false" outlineLevel="0" collapsed="false">
      <c r="A88" s="12" t="s">
        <v>182</v>
      </c>
      <c r="B88" s="12" t="s">
        <v>183</v>
      </c>
      <c r="C88" s="12" t="s">
        <v>32</v>
      </c>
      <c r="D88" s="12" t="s">
        <v>48</v>
      </c>
      <c r="E88" s="12" t="s">
        <v>38</v>
      </c>
      <c r="F88" s="12" t="s">
        <v>33</v>
      </c>
      <c r="G88" s="13" t="n">
        <v>227000</v>
      </c>
      <c r="H88" s="12" t="n">
        <v>60</v>
      </c>
      <c r="I88" s="12" t="n">
        <v>54</v>
      </c>
      <c r="J88" s="12" t="n">
        <v>0</v>
      </c>
      <c r="K88" s="14" t="n">
        <v>0.12</v>
      </c>
      <c r="L88" s="12" t="s">
        <v>39</v>
      </c>
      <c r="M88" s="15" t="n">
        <f aca="false">IF(AND(H88&lt;=Criteria!$C$6,J88&lt;=Criteria!$C$7,L88="Yes",OR(C88&lt;&gt;"Catering",K88&gt;=Criteria!$C$8),D88&lt;&gt;Criteria!$C$9),1,0)</f>
        <v>1</v>
      </c>
    </row>
    <row r="89" customFormat="false" ht="15" hidden="false" customHeight="false" outlineLevel="0" collapsed="false">
      <c r="A89" s="8" t="s">
        <v>184</v>
      </c>
      <c r="B89" s="8" t="s">
        <v>185</v>
      </c>
      <c r="C89" s="8" t="s">
        <v>32</v>
      </c>
      <c r="D89" s="8" t="s">
        <v>37</v>
      </c>
      <c r="E89" s="8" t="s">
        <v>38</v>
      </c>
      <c r="F89" s="8" t="s">
        <v>33</v>
      </c>
      <c r="G89" s="9" t="n">
        <v>114300</v>
      </c>
      <c r="H89" s="8" t="n">
        <v>72</v>
      </c>
      <c r="I89" s="8" t="n">
        <v>57</v>
      </c>
      <c r="J89" s="8" t="n">
        <v>0</v>
      </c>
      <c r="K89" s="10" t="n">
        <v>0.1</v>
      </c>
      <c r="L89" s="8" t="s">
        <v>39</v>
      </c>
      <c r="M89" s="11" t="n">
        <f aca="false">IF(AND(H89&lt;=Criteria!$C$6,J89&lt;=Criteria!$C$7,L89="Yes",OR(C89&lt;&gt;"Catering",K89&gt;=Criteria!$C$8),D89&lt;&gt;Criteria!$C$9),1,0)</f>
        <v>1</v>
      </c>
    </row>
    <row r="90" customFormat="false" ht="15" hidden="false" customHeight="false" outlineLevel="0" collapsed="false">
      <c r="A90" s="12" t="s">
        <v>186</v>
      </c>
      <c r="B90" s="12" t="s">
        <v>187</v>
      </c>
      <c r="C90" s="12" t="s">
        <v>32</v>
      </c>
      <c r="D90" s="12" t="s">
        <v>37</v>
      </c>
      <c r="E90" s="12" t="s">
        <v>38</v>
      </c>
      <c r="F90" s="12" t="s">
        <v>33</v>
      </c>
      <c r="G90" s="13" t="n">
        <v>117700</v>
      </c>
      <c r="H90" s="12" t="n">
        <v>72</v>
      </c>
      <c r="I90" s="12" t="n">
        <v>22</v>
      </c>
      <c r="J90" s="12" t="n">
        <v>0</v>
      </c>
      <c r="K90" s="14" t="n">
        <v>0.06</v>
      </c>
      <c r="L90" s="12" t="s">
        <v>39</v>
      </c>
      <c r="M90" s="15" t="n">
        <f aca="false">IF(AND(H90&lt;=Criteria!$C$6,J90&lt;=Criteria!$C$7,L90="Yes",OR(C90&lt;&gt;"Catering",K90&gt;=Criteria!$C$8),D90&lt;&gt;Criteria!$C$9),1,0)</f>
        <v>1</v>
      </c>
    </row>
    <row r="91" customFormat="false" ht="15" hidden="false" customHeight="false" outlineLevel="0" collapsed="false">
      <c r="A91" s="8" t="s">
        <v>188</v>
      </c>
      <c r="B91" s="8" t="s">
        <v>189</v>
      </c>
      <c r="C91" s="8" t="s">
        <v>36</v>
      </c>
      <c r="D91" s="8" t="s">
        <v>42</v>
      </c>
      <c r="E91" s="8" t="s">
        <v>38</v>
      </c>
      <c r="F91" s="8" t="s">
        <v>25</v>
      </c>
      <c r="G91" s="9" t="n">
        <v>211200</v>
      </c>
      <c r="H91" s="8" t="n">
        <v>72</v>
      </c>
      <c r="I91" s="8" t="n">
        <v>20</v>
      </c>
      <c r="J91" s="8" t="n">
        <v>0</v>
      </c>
      <c r="K91" s="10" t="n">
        <v>0.17</v>
      </c>
      <c r="L91" s="8" t="s">
        <v>39</v>
      </c>
      <c r="M91" s="11" t="n">
        <f aca="false">IF(AND(H91&lt;=Criteria!$C$6,J91&lt;=Criteria!$C$7,L91="Yes",OR(C91&lt;&gt;"Catering",K91&gt;=Criteria!$C$8),D91&lt;&gt;Criteria!$C$9),1,0)</f>
        <v>1</v>
      </c>
    </row>
    <row r="92" customFormat="false" ht="15" hidden="false" customHeight="false" outlineLevel="0" collapsed="false">
      <c r="A92" s="12" t="s">
        <v>190</v>
      </c>
      <c r="B92" s="12" t="s">
        <v>191</v>
      </c>
      <c r="C92" s="12" t="s">
        <v>22</v>
      </c>
      <c r="D92" s="12" t="s">
        <v>42</v>
      </c>
      <c r="E92" s="12" t="s">
        <v>38</v>
      </c>
      <c r="F92" s="12" t="s">
        <v>33</v>
      </c>
      <c r="G92" s="13" t="n">
        <v>101900</v>
      </c>
      <c r="H92" s="12" t="n">
        <v>60</v>
      </c>
      <c r="I92" s="12" t="n">
        <v>43</v>
      </c>
      <c r="J92" s="12" t="n">
        <v>0</v>
      </c>
      <c r="K92" s="14" t="n">
        <v>0.11</v>
      </c>
      <c r="L92" s="12" t="s">
        <v>39</v>
      </c>
      <c r="M92" s="15" t="n">
        <f aca="false">IF(AND(H92&lt;=Criteria!$C$6,J92&lt;=Criteria!$C$7,L92="Yes",OR(C92&lt;&gt;"Catering",K92&gt;=Criteria!$C$8),D92&lt;&gt;Criteria!$C$9),1,0)</f>
        <v>1</v>
      </c>
    </row>
    <row r="93" customFormat="false" ht="15" hidden="false" customHeight="false" outlineLevel="0" collapsed="false">
      <c r="A93" s="8" t="s">
        <v>192</v>
      </c>
      <c r="B93" s="8" t="s">
        <v>193</v>
      </c>
      <c r="C93" s="8" t="s">
        <v>32</v>
      </c>
      <c r="D93" s="8" t="s">
        <v>37</v>
      </c>
      <c r="E93" s="8" t="s">
        <v>38</v>
      </c>
      <c r="F93" s="8" t="s">
        <v>33</v>
      </c>
      <c r="G93" s="9" t="n">
        <v>160300</v>
      </c>
      <c r="H93" s="8" t="n">
        <v>48</v>
      </c>
      <c r="I93" s="8" t="n">
        <v>38</v>
      </c>
      <c r="J93" s="8" t="n">
        <v>0</v>
      </c>
      <c r="K93" s="10" t="n">
        <v>0.22</v>
      </c>
      <c r="L93" s="8" t="s">
        <v>39</v>
      </c>
      <c r="M93" s="11" t="n">
        <f aca="false">IF(AND(H93&lt;=Criteria!$C$6,J93&lt;=Criteria!$C$7,L93="Yes",OR(C93&lt;&gt;"Catering",K93&gt;=Criteria!$C$8),D93&lt;&gt;Criteria!$C$9),1,0)</f>
        <v>1</v>
      </c>
    </row>
    <row r="94" customFormat="false" ht="15" hidden="false" customHeight="false" outlineLevel="0" collapsed="false">
      <c r="A94" s="12" t="s">
        <v>194</v>
      </c>
      <c r="B94" s="12" t="s">
        <v>195</v>
      </c>
      <c r="C94" s="12" t="s">
        <v>22</v>
      </c>
      <c r="D94" s="12" t="s">
        <v>42</v>
      </c>
      <c r="E94" s="12" t="s">
        <v>38</v>
      </c>
      <c r="F94" s="12" t="s">
        <v>25</v>
      </c>
      <c r="G94" s="13" t="n">
        <v>100900</v>
      </c>
      <c r="H94" s="12" t="n">
        <v>60</v>
      </c>
      <c r="I94" s="12" t="n">
        <v>29</v>
      </c>
      <c r="J94" s="12" t="n">
        <v>0</v>
      </c>
      <c r="K94" s="14" t="n">
        <v>0.18</v>
      </c>
      <c r="L94" s="12" t="s">
        <v>39</v>
      </c>
      <c r="M94" s="15" t="n">
        <f aca="false">IF(AND(H94&lt;=Criteria!$C$6,J94&lt;=Criteria!$C$7,L94="Yes",OR(C94&lt;&gt;"Catering",K94&gt;=Criteria!$C$8),D94&lt;&gt;Criteria!$C$9),1,0)</f>
        <v>1</v>
      </c>
    </row>
    <row r="95" customFormat="false" ht="15" hidden="false" customHeight="false" outlineLevel="0" collapsed="false">
      <c r="A95" s="8" t="s">
        <v>196</v>
      </c>
      <c r="B95" s="8" t="s">
        <v>197</v>
      </c>
      <c r="C95" s="8" t="s">
        <v>32</v>
      </c>
      <c r="D95" s="8" t="s">
        <v>108</v>
      </c>
      <c r="E95" s="8" t="s">
        <v>108</v>
      </c>
      <c r="F95" s="8" t="s">
        <v>25</v>
      </c>
      <c r="G95" s="9" t="n">
        <v>225500</v>
      </c>
      <c r="H95" s="8" t="n">
        <v>36</v>
      </c>
      <c r="I95" s="8" t="n">
        <v>9</v>
      </c>
      <c r="J95" s="8" t="n">
        <v>0</v>
      </c>
      <c r="K95" s="10" t="n">
        <v>0.07</v>
      </c>
      <c r="L95" s="8" t="s">
        <v>39</v>
      </c>
      <c r="M95" s="11" t="n">
        <f aca="false">IF(AND(H95&lt;=Criteria!$C$6,J95&lt;=Criteria!$C$7,L95="Yes",OR(C95&lt;&gt;"Catering",K95&gt;=Criteria!$C$8),D95&lt;&gt;Criteria!$C$9),1,0)</f>
        <v>1</v>
      </c>
    </row>
    <row r="96" customFormat="false" ht="15" hidden="false" customHeight="false" outlineLevel="0" collapsed="false">
      <c r="A96" s="12" t="s">
        <v>198</v>
      </c>
      <c r="B96" s="12" t="s">
        <v>122</v>
      </c>
      <c r="C96" s="12" t="s">
        <v>22</v>
      </c>
      <c r="D96" s="12" t="s">
        <v>37</v>
      </c>
      <c r="E96" s="12" t="s">
        <v>38</v>
      </c>
      <c r="F96" s="12" t="s">
        <v>33</v>
      </c>
      <c r="G96" s="13" t="n">
        <v>103800</v>
      </c>
      <c r="H96" s="12" t="n">
        <v>48</v>
      </c>
      <c r="I96" s="12" t="n">
        <v>16</v>
      </c>
      <c r="J96" s="12" t="n">
        <v>0</v>
      </c>
      <c r="K96" s="14" t="n">
        <v>0</v>
      </c>
      <c r="L96" s="12" t="s">
        <v>39</v>
      </c>
      <c r="M96" s="15" t="n">
        <f aca="false">IF(AND(H96&lt;=Criteria!$C$6,J96&lt;=Criteria!$C$7,L96="Yes",OR(C96&lt;&gt;"Catering",K96&gt;=Criteria!$C$8),D96&lt;&gt;Criteria!$C$9),1,0)</f>
        <v>0</v>
      </c>
    </row>
    <row r="97" customFormat="false" ht="15" hidden="false" customHeight="false" outlineLevel="0" collapsed="false">
      <c r="A97" s="8" t="s">
        <v>199</v>
      </c>
      <c r="B97" s="8" t="s">
        <v>200</v>
      </c>
      <c r="C97" s="8" t="s">
        <v>32</v>
      </c>
      <c r="D97" s="8" t="s">
        <v>42</v>
      </c>
      <c r="E97" s="8" t="s">
        <v>38</v>
      </c>
      <c r="F97" s="8" t="s">
        <v>33</v>
      </c>
      <c r="G97" s="9" t="n">
        <v>73800</v>
      </c>
      <c r="H97" s="8" t="n">
        <v>36</v>
      </c>
      <c r="I97" s="8" t="n">
        <v>19</v>
      </c>
      <c r="J97" s="8" t="n">
        <v>0</v>
      </c>
      <c r="K97" s="10" t="n">
        <v>0.12</v>
      </c>
      <c r="L97" s="8" t="s">
        <v>39</v>
      </c>
      <c r="M97" s="11" t="n">
        <f aca="false">IF(AND(H97&lt;=Criteria!$C$6,J97&lt;=Criteria!$C$7,L97="Yes",OR(C97&lt;&gt;"Catering",K97&gt;=Criteria!$C$8),D97&lt;&gt;Criteria!$C$9),1,0)</f>
        <v>1</v>
      </c>
    </row>
    <row r="98" customFormat="false" ht="15" hidden="false" customHeight="false" outlineLevel="0" collapsed="false">
      <c r="A98" s="12" t="s">
        <v>201</v>
      </c>
      <c r="B98" s="12" t="s">
        <v>202</v>
      </c>
      <c r="C98" s="12" t="s">
        <v>32</v>
      </c>
      <c r="D98" s="12" t="s">
        <v>42</v>
      </c>
      <c r="E98" s="12" t="s">
        <v>38</v>
      </c>
      <c r="F98" s="12" t="s">
        <v>33</v>
      </c>
      <c r="G98" s="13" t="n">
        <v>142900</v>
      </c>
      <c r="H98" s="12" t="n">
        <v>36</v>
      </c>
      <c r="I98" s="12" t="n">
        <v>17</v>
      </c>
      <c r="J98" s="12" t="n">
        <v>0</v>
      </c>
      <c r="K98" s="14" t="n">
        <v>0.13</v>
      </c>
      <c r="L98" s="12" t="s">
        <v>39</v>
      </c>
      <c r="M98" s="15" t="n">
        <f aca="false">IF(AND(H98&lt;=Criteria!$C$6,J98&lt;=Criteria!$C$7,L98="Yes",OR(C98&lt;&gt;"Catering",K98&gt;=Criteria!$C$8),D98&lt;&gt;Criteria!$C$9),1,0)</f>
        <v>1</v>
      </c>
    </row>
    <row r="99" customFormat="false" ht="15" hidden="false" customHeight="false" outlineLevel="0" collapsed="false">
      <c r="A99" s="8" t="s">
        <v>203</v>
      </c>
      <c r="B99" s="8" t="s">
        <v>204</v>
      </c>
      <c r="C99" s="8" t="s">
        <v>22</v>
      </c>
      <c r="D99" s="8" t="s">
        <v>108</v>
      </c>
      <c r="E99" s="8" t="s">
        <v>108</v>
      </c>
      <c r="F99" s="8" t="s">
        <v>53</v>
      </c>
      <c r="G99" s="9" t="n">
        <v>83200</v>
      </c>
      <c r="H99" s="8" t="n">
        <v>36</v>
      </c>
      <c r="I99" s="8" t="n">
        <v>10</v>
      </c>
      <c r="J99" s="8" t="n">
        <v>0</v>
      </c>
      <c r="K99" s="10" t="n">
        <v>0.23</v>
      </c>
      <c r="L99" s="8" t="s">
        <v>39</v>
      </c>
      <c r="M99" s="11" t="n">
        <f aca="false">IF(AND(H99&lt;=Criteria!$C$6,J99&lt;=Criteria!$C$7,L99="Yes",OR(C99&lt;&gt;"Catering",K99&gt;=Criteria!$C$8),D99&lt;&gt;Criteria!$C$9),1,0)</f>
        <v>1</v>
      </c>
    </row>
    <row r="100" customFormat="false" ht="15" hidden="false" customHeight="false" outlineLevel="0" collapsed="false">
      <c r="A100" s="12" t="s">
        <v>205</v>
      </c>
      <c r="B100" s="12" t="s">
        <v>206</v>
      </c>
      <c r="C100" s="12" t="s">
        <v>32</v>
      </c>
      <c r="D100" s="12" t="s">
        <v>42</v>
      </c>
      <c r="E100" s="12" t="s">
        <v>38</v>
      </c>
      <c r="F100" s="12" t="s">
        <v>53</v>
      </c>
      <c r="G100" s="13" t="n">
        <v>76600</v>
      </c>
      <c r="H100" s="12" t="n">
        <v>36</v>
      </c>
      <c r="I100" s="12" t="n">
        <v>23</v>
      </c>
      <c r="J100" s="12" t="n">
        <v>0</v>
      </c>
      <c r="K100" s="14" t="n">
        <v>0.12</v>
      </c>
      <c r="L100" s="12" t="s">
        <v>39</v>
      </c>
      <c r="M100" s="15" t="n">
        <f aca="false">IF(AND(H100&lt;=Criteria!$C$6,J100&lt;=Criteria!$C$7,L100="Yes",OR(C100&lt;&gt;"Catering",K100&gt;=Criteria!$C$8),D100&lt;&gt;Criteria!$C$9),1,0)</f>
        <v>1</v>
      </c>
    </row>
    <row r="101" customFormat="false" ht="15" hidden="false" customHeight="false" outlineLevel="0" collapsed="false">
      <c r="A101" s="8" t="s">
        <v>207</v>
      </c>
      <c r="B101" s="8" t="s">
        <v>208</v>
      </c>
      <c r="C101" s="8" t="s">
        <v>22</v>
      </c>
      <c r="D101" s="8" t="s">
        <v>48</v>
      </c>
      <c r="E101" s="8" t="s">
        <v>38</v>
      </c>
      <c r="F101" s="8" t="s">
        <v>33</v>
      </c>
      <c r="G101" s="9" t="n">
        <v>48500</v>
      </c>
      <c r="H101" s="8" t="n">
        <v>72</v>
      </c>
      <c r="I101" s="8" t="n">
        <v>60</v>
      </c>
      <c r="J101" s="8" t="n">
        <v>0</v>
      </c>
      <c r="K101" s="10" t="n">
        <v>0.07</v>
      </c>
      <c r="L101" s="8" t="s">
        <v>39</v>
      </c>
      <c r="M101" s="11" t="n">
        <f aca="false">IF(AND(H101&lt;=Criteria!$C$6,J101&lt;=Criteria!$C$7,L101="Yes",OR(C101&lt;&gt;"Catering",K101&gt;=Criteria!$C$8),D101&lt;&gt;Criteria!$C$9),1,0)</f>
        <v>0</v>
      </c>
    </row>
    <row r="102" customFormat="false" ht="15" hidden="false" customHeight="false" outlineLevel="0" collapsed="false">
      <c r="A102" s="12" t="s">
        <v>209</v>
      </c>
      <c r="B102" s="12" t="s">
        <v>210</v>
      </c>
      <c r="C102" s="12" t="s">
        <v>36</v>
      </c>
      <c r="D102" s="12" t="s">
        <v>37</v>
      </c>
      <c r="E102" s="12" t="s">
        <v>38</v>
      </c>
      <c r="F102" s="12" t="s">
        <v>25</v>
      </c>
      <c r="G102" s="13" t="n">
        <v>188600</v>
      </c>
      <c r="H102" s="12" t="n">
        <v>72</v>
      </c>
      <c r="I102" s="12" t="n">
        <v>28</v>
      </c>
      <c r="J102" s="12" t="n">
        <v>0</v>
      </c>
      <c r="K102" s="14" t="n">
        <v>0.11</v>
      </c>
      <c r="L102" s="12" t="s">
        <v>39</v>
      </c>
      <c r="M102" s="15" t="n">
        <f aca="false">IF(AND(H102&lt;=Criteria!$C$6,J102&lt;=Criteria!$C$7,L102="Yes",OR(C102&lt;&gt;"Catering",K102&gt;=Criteria!$C$8),D102&lt;&gt;Criteria!$C$9),1,0)</f>
        <v>1</v>
      </c>
    </row>
    <row r="103" customFormat="false" ht="15" hidden="false" customHeight="false" outlineLevel="0" collapsed="false">
      <c r="A103" s="8" t="s">
        <v>211</v>
      </c>
      <c r="B103" s="8" t="s">
        <v>212</v>
      </c>
      <c r="C103" s="8" t="s">
        <v>22</v>
      </c>
      <c r="D103" s="8" t="s">
        <v>42</v>
      </c>
      <c r="E103" s="8" t="s">
        <v>38</v>
      </c>
      <c r="F103" s="8" t="s">
        <v>53</v>
      </c>
      <c r="G103" s="9" t="n">
        <v>108400</v>
      </c>
      <c r="H103" s="8" t="n">
        <v>48</v>
      </c>
      <c r="I103" s="8" t="n">
        <v>32</v>
      </c>
      <c r="J103" s="8" t="n">
        <v>0</v>
      </c>
      <c r="K103" s="10" t="n">
        <v>0.08</v>
      </c>
      <c r="L103" s="8" t="s">
        <v>39</v>
      </c>
      <c r="M103" s="11" t="n">
        <f aca="false">IF(AND(H103&lt;=Criteria!$C$6,J103&lt;=Criteria!$C$7,L103="Yes",OR(C103&lt;&gt;"Catering",K103&gt;=Criteria!$C$8),D103&lt;&gt;Criteria!$C$9),1,0)</f>
        <v>0</v>
      </c>
    </row>
    <row r="104" customFormat="false" ht="15" hidden="false" customHeight="false" outlineLevel="0" collapsed="false">
      <c r="A104" s="12" t="s">
        <v>213</v>
      </c>
      <c r="B104" s="12" t="s">
        <v>214</v>
      </c>
      <c r="C104" s="12" t="s">
        <v>22</v>
      </c>
      <c r="D104" s="12" t="s">
        <v>108</v>
      </c>
      <c r="E104" s="12" t="s">
        <v>108</v>
      </c>
      <c r="F104" s="12" t="s">
        <v>25</v>
      </c>
      <c r="G104" s="13" t="n">
        <v>124200</v>
      </c>
      <c r="H104" s="12" t="n">
        <v>84</v>
      </c>
      <c r="I104" s="12" t="n">
        <v>57</v>
      </c>
      <c r="J104" s="12" t="n">
        <v>0</v>
      </c>
      <c r="K104" s="14" t="n">
        <v>0.11</v>
      </c>
      <c r="L104" s="12" t="s">
        <v>39</v>
      </c>
      <c r="M104" s="15" t="n">
        <f aca="false">IF(AND(H104&lt;=Criteria!$C$6,J104&lt;=Criteria!$C$7,L104="Yes",OR(C104&lt;&gt;"Catering",K104&gt;=Criteria!$C$8),D104&lt;&gt;Criteria!$C$9),1,0)</f>
        <v>0</v>
      </c>
    </row>
    <row r="105" customFormat="false" ht="15" hidden="false" customHeight="false" outlineLevel="0" collapsed="false">
      <c r="A105" s="8" t="s">
        <v>215</v>
      </c>
      <c r="B105" s="8" t="s">
        <v>216</v>
      </c>
      <c r="C105" s="8" t="s">
        <v>32</v>
      </c>
      <c r="D105" s="8" t="s">
        <v>42</v>
      </c>
      <c r="E105" s="8" t="s">
        <v>38</v>
      </c>
      <c r="F105" s="8" t="s">
        <v>33</v>
      </c>
      <c r="G105" s="9" t="n">
        <v>214400</v>
      </c>
      <c r="H105" s="8" t="n">
        <v>60</v>
      </c>
      <c r="I105" s="8" t="n">
        <v>39</v>
      </c>
      <c r="J105" s="8" t="n">
        <v>0</v>
      </c>
      <c r="K105" s="10" t="n">
        <v>0.24</v>
      </c>
      <c r="L105" s="8" t="s">
        <v>39</v>
      </c>
      <c r="M105" s="11" t="n">
        <f aca="false">IF(AND(H105&lt;=Criteria!$C$6,J105&lt;=Criteria!$C$7,L105="Yes",OR(C105&lt;&gt;"Catering",K105&gt;=Criteria!$C$8),D105&lt;&gt;Criteria!$C$9),1,0)</f>
        <v>1</v>
      </c>
    </row>
    <row r="106" customFormat="false" ht="15" hidden="false" customHeight="false" outlineLevel="0" collapsed="false">
      <c r="A106" s="12" t="s">
        <v>217</v>
      </c>
      <c r="B106" s="12" t="s">
        <v>218</v>
      </c>
      <c r="C106" s="12" t="s">
        <v>32</v>
      </c>
      <c r="D106" s="12" t="s">
        <v>37</v>
      </c>
      <c r="E106" s="12" t="s">
        <v>38</v>
      </c>
      <c r="F106" s="12" t="s">
        <v>33</v>
      </c>
      <c r="G106" s="13" t="n">
        <v>169400</v>
      </c>
      <c r="H106" s="12" t="n">
        <v>72</v>
      </c>
      <c r="I106" s="12" t="n">
        <v>45</v>
      </c>
      <c r="J106" s="12" t="n">
        <v>0</v>
      </c>
      <c r="K106" s="14" t="n">
        <v>0.19</v>
      </c>
      <c r="L106" s="12" t="s">
        <v>39</v>
      </c>
      <c r="M106" s="15" t="n">
        <f aca="false">IF(AND(H106&lt;=Criteria!$C$6,J106&lt;=Criteria!$C$7,L106="Yes",OR(C106&lt;&gt;"Catering",K106&gt;=Criteria!$C$8),D106&lt;&gt;Criteria!$C$9),1,0)</f>
        <v>1</v>
      </c>
    </row>
    <row r="107" customFormat="false" ht="15" hidden="false" customHeight="false" outlineLevel="0" collapsed="false">
      <c r="A107" s="8" t="s">
        <v>219</v>
      </c>
      <c r="B107" s="8" t="s">
        <v>220</v>
      </c>
      <c r="C107" s="8" t="s">
        <v>32</v>
      </c>
      <c r="D107" s="8" t="s">
        <v>133</v>
      </c>
      <c r="E107" s="8" t="s">
        <v>24</v>
      </c>
      <c r="F107" s="8" t="s">
        <v>25</v>
      </c>
      <c r="G107" s="9" t="n">
        <v>154200</v>
      </c>
      <c r="H107" s="8" t="n">
        <v>36</v>
      </c>
      <c r="I107" s="8" t="n">
        <v>12</v>
      </c>
      <c r="J107" s="8" t="n">
        <v>0</v>
      </c>
      <c r="K107" s="10" t="n">
        <v>0.06</v>
      </c>
      <c r="L107" s="8" t="s">
        <v>39</v>
      </c>
      <c r="M107" s="11" t="n">
        <f aca="false">IF(AND(H107&lt;=Criteria!$C$6,J107&lt;=Criteria!$C$7,L107="Yes",OR(C107&lt;&gt;"Catering",K107&gt;=Criteria!$C$8),D107&lt;&gt;Criteria!$C$9),1,0)</f>
        <v>1</v>
      </c>
    </row>
    <row r="108" customFormat="false" ht="15" hidden="false" customHeight="false" outlineLevel="0" collapsed="false">
      <c r="A108" s="12" t="s">
        <v>221</v>
      </c>
      <c r="B108" s="12" t="s">
        <v>222</v>
      </c>
      <c r="C108" s="12" t="s">
        <v>36</v>
      </c>
      <c r="D108" s="12" t="s">
        <v>37</v>
      </c>
      <c r="E108" s="12" t="s">
        <v>38</v>
      </c>
      <c r="F108" s="12" t="s">
        <v>33</v>
      </c>
      <c r="G108" s="13" t="n">
        <v>122800</v>
      </c>
      <c r="H108" s="12" t="n">
        <v>48</v>
      </c>
      <c r="I108" s="12" t="n">
        <v>23</v>
      </c>
      <c r="J108" s="12" t="n">
        <v>0</v>
      </c>
      <c r="K108" s="14" t="n">
        <v>0.24</v>
      </c>
      <c r="L108" s="12" t="s">
        <v>39</v>
      </c>
      <c r="M108" s="15" t="n">
        <f aca="false">IF(AND(H108&lt;=Criteria!$C$6,J108&lt;=Criteria!$C$7,L108="Yes",OR(C108&lt;&gt;"Catering",K108&gt;=Criteria!$C$8),D108&lt;&gt;Criteria!$C$9),1,0)</f>
        <v>1</v>
      </c>
    </row>
    <row r="109" customFormat="false" ht="15" hidden="false" customHeight="false" outlineLevel="0" collapsed="false">
      <c r="A109" s="8" t="s">
        <v>223</v>
      </c>
      <c r="B109" s="8" t="s">
        <v>224</v>
      </c>
      <c r="C109" s="8" t="s">
        <v>22</v>
      </c>
      <c r="D109" s="8" t="s">
        <v>42</v>
      </c>
      <c r="E109" s="8" t="s">
        <v>38</v>
      </c>
      <c r="F109" s="8" t="s">
        <v>53</v>
      </c>
      <c r="G109" s="9" t="n">
        <v>101500</v>
      </c>
      <c r="H109" s="8" t="n">
        <v>72</v>
      </c>
      <c r="I109" s="8" t="n">
        <v>53</v>
      </c>
      <c r="J109" s="8" t="n">
        <v>0</v>
      </c>
      <c r="K109" s="10" t="n">
        <v>0.24</v>
      </c>
      <c r="L109" s="8" t="s">
        <v>39</v>
      </c>
      <c r="M109" s="11" t="n">
        <f aca="false">IF(AND(H109&lt;=Criteria!$C$6,J109&lt;=Criteria!$C$7,L109="Yes",OR(C109&lt;&gt;"Catering",K109&gt;=Criteria!$C$8),D109&lt;&gt;Criteria!$C$9),1,0)</f>
        <v>1</v>
      </c>
    </row>
    <row r="110" customFormat="false" ht="15" hidden="false" customHeight="false" outlineLevel="0" collapsed="false">
      <c r="A110" s="12" t="s">
        <v>225</v>
      </c>
      <c r="B110" s="12" t="s">
        <v>226</v>
      </c>
      <c r="C110" s="12" t="s">
        <v>36</v>
      </c>
      <c r="D110" s="12" t="s">
        <v>42</v>
      </c>
      <c r="E110" s="12" t="s">
        <v>38</v>
      </c>
      <c r="F110" s="12" t="s">
        <v>25</v>
      </c>
      <c r="G110" s="13" t="n">
        <v>155800</v>
      </c>
      <c r="H110" s="12" t="n">
        <v>60</v>
      </c>
      <c r="I110" s="12" t="n">
        <v>48</v>
      </c>
      <c r="J110" s="12" t="n">
        <v>0</v>
      </c>
      <c r="K110" s="14" t="n">
        <v>0.22</v>
      </c>
      <c r="L110" s="12" t="s">
        <v>39</v>
      </c>
      <c r="M110" s="15" t="n">
        <f aca="false">IF(AND(H110&lt;=Criteria!$C$6,J110&lt;=Criteria!$C$7,L110="Yes",OR(C110&lt;&gt;"Catering",K110&gt;=Criteria!$C$8),D110&lt;&gt;Criteria!$C$9),1,0)</f>
        <v>1</v>
      </c>
    </row>
    <row r="111" customFormat="false" ht="15" hidden="false" customHeight="false" outlineLevel="0" collapsed="false">
      <c r="A111" s="8" t="s">
        <v>227</v>
      </c>
      <c r="B111" s="8" t="s">
        <v>228</v>
      </c>
      <c r="C111" s="8" t="s">
        <v>36</v>
      </c>
      <c r="D111" s="8" t="s">
        <v>46</v>
      </c>
      <c r="E111" s="8" t="s">
        <v>24</v>
      </c>
      <c r="F111" s="8" t="s">
        <v>25</v>
      </c>
      <c r="G111" s="9" t="n">
        <v>318800</v>
      </c>
      <c r="H111" s="8" t="n">
        <v>48</v>
      </c>
      <c r="I111" s="8" t="n">
        <v>42</v>
      </c>
      <c r="J111" s="8" t="n">
        <v>0</v>
      </c>
      <c r="K111" s="10" t="n">
        <v>0.23</v>
      </c>
      <c r="L111" s="8" t="s">
        <v>39</v>
      </c>
      <c r="M111" s="11" t="n">
        <f aca="false">IF(AND(H111&lt;=Criteria!$C$6,J111&lt;=Criteria!$C$7,L111="Yes",OR(C111&lt;&gt;"Catering",K111&gt;=Criteria!$C$8),D111&lt;&gt;Criteria!$C$9),1,0)</f>
        <v>1</v>
      </c>
    </row>
    <row r="112" customFormat="false" ht="15" hidden="false" customHeight="false" outlineLevel="0" collapsed="false">
      <c r="A112" s="12" t="s">
        <v>229</v>
      </c>
      <c r="B112" s="12" t="s">
        <v>230</v>
      </c>
      <c r="C112" s="12" t="s">
        <v>22</v>
      </c>
      <c r="D112" s="12" t="s">
        <v>37</v>
      </c>
      <c r="E112" s="12" t="s">
        <v>38</v>
      </c>
      <c r="F112" s="12" t="s">
        <v>53</v>
      </c>
      <c r="G112" s="13" t="n">
        <v>73400</v>
      </c>
      <c r="H112" s="12" t="n">
        <v>36</v>
      </c>
      <c r="I112" s="12" t="n">
        <v>27</v>
      </c>
      <c r="J112" s="12" t="n">
        <v>0</v>
      </c>
      <c r="K112" s="14" t="n">
        <v>0.15</v>
      </c>
      <c r="L112" s="12" t="s">
        <v>39</v>
      </c>
      <c r="M112" s="15" t="n">
        <f aca="false">IF(AND(H112&lt;=Criteria!$C$6,J112&lt;=Criteria!$C$7,L112="Yes",OR(C112&lt;&gt;"Catering",K112&gt;=Criteria!$C$8),D112&lt;&gt;Criteria!$C$9),1,0)</f>
        <v>1</v>
      </c>
    </row>
    <row r="113" customFormat="false" ht="15" hidden="false" customHeight="false" outlineLevel="0" collapsed="false">
      <c r="A113" s="8" t="s">
        <v>231</v>
      </c>
      <c r="B113" s="8" t="s">
        <v>232</v>
      </c>
      <c r="C113" s="8" t="s">
        <v>36</v>
      </c>
      <c r="D113" s="8" t="s">
        <v>48</v>
      </c>
      <c r="E113" s="8" t="s">
        <v>38</v>
      </c>
      <c r="F113" s="8" t="s">
        <v>33</v>
      </c>
      <c r="G113" s="9" t="n">
        <v>227400</v>
      </c>
      <c r="H113" s="8" t="n">
        <v>84</v>
      </c>
      <c r="I113" s="8" t="n">
        <v>37</v>
      </c>
      <c r="J113" s="8" t="n">
        <v>0</v>
      </c>
      <c r="K113" s="10" t="n">
        <v>0.24</v>
      </c>
      <c r="L113" s="8" t="s">
        <v>39</v>
      </c>
      <c r="M113" s="11" t="n">
        <f aca="false">IF(AND(H113&lt;=Criteria!$C$6,J113&lt;=Criteria!$C$7,L113="Yes",OR(C113&lt;&gt;"Catering",K113&gt;=Criteria!$C$8),D113&lt;&gt;Criteria!$C$9),1,0)</f>
        <v>0</v>
      </c>
    </row>
    <row r="114" customFormat="false" ht="15" hidden="false" customHeight="false" outlineLevel="0" collapsed="false">
      <c r="A114" s="12" t="s">
        <v>233</v>
      </c>
      <c r="B114" s="12" t="s">
        <v>234</v>
      </c>
      <c r="C114" s="12" t="s">
        <v>32</v>
      </c>
      <c r="D114" s="12" t="s">
        <v>37</v>
      </c>
      <c r="E114" s="12" t="s">
        <v>38</v>
      </c>
      <c r="F114" s="12" t="s">
        <v>25</v>
      </c>
      <c r="G114" s="13" t="n">
        <v>216000</v>
      </c>
      <c r="H114" s="12" t="n">
        <v>48</v>
      </c>
      <c r="I114" s="12" t="n">
        <v>15</v>
      </c>
      <c r="J114" s="12" t="n">
        <v>0</v>
      </c>
      <c r="K114" s="14" t="n">
        <v>0.24</v>
      </c>
      <c r="L114" s="12" t="s">
        <v>39</v>
      </c>
      <c r="M114" s="15" t="n">
        <f aca="false">IF(AND(H114&lt;=Criteria!$C$6,J114&lt;=Criteria!$C$7,L114="Yes",OR(C114&lt;&gt;"Catering",K114&gt;=Criteria!$C$8),D114&lt;&gt;Criteria!$C$9),1,0)</f>
        <v>1</v>
      </c>
    </row>
    <row r="115" customFormat="false" ht="15" hidden="false" customHeight="false" outlineLevel="0" collapsed="false">
      <c r="A115" s="8" t="s">
        <v>235</v>
      </c>
      <c r="B115" s="8" t="s">
        <v>236</v>
      </c>
      <c r="C115" s="8" t="s">
        <v>22</v>
      </c>
      <c r="D115" s="8" t="s">
        <v>108</v>
      </c>
      <c r="E115" s="8" t="s">
        <v>108</v>
      </c>
      <c r="F115" s="8" t="s">
        <v>25</v>
      </c>
      <c r="G115" s="9" t="n">
        <v>32900</v>
      </c>
      <c r="H115" s="8" t="n">
        <v>72</v>
      </c>
      <c r="I115" s="8" t="n">
        <v>28</v>
      </c>
      <c r="J115" s="8" t="n">
        <v>0</v>
      </c>
      <c r="K115" s="10" t="n">
        <v>0.08</v>
      </c>
      <c r="L115" s="8" t="s">
        <v>39</v>
      </c>
      <c r="M115" s="11" t="n">
        <f aca="false">IF(AND(H115&lt;=Criteria!$C$6,J115&lt;=Criteria!$C$7,L115="Yes",OR(C115&lt;&gt;"Catering",K115&gt;=Criteria!$C$8),D115&lt;&gt;Criteria!$C$9),1,0)</f>
        <v>0</v>
      </c>
    </row>
    <row r="116" customFormat="false" ht="15" hidden="false" customHeight="false" outlineLevel="0" collapsed="false">
      <c r="A116" s="12" t="s">
        <v>237</v>
      </c>
      <c r="B116" s="12" t="s">
        <v>238</v>
      </c>
      <c r="C116" s="12" t="s">
        <v>22</v>
      </c>
      <c r="D116" s="12" t="s">
        <v>48</v>
      </c>
      <c r="E116" s="12" t="s">
        <v>38</v>
      </c>
      <c r="F116" s="12" t="s">
        <v>25</v>
      </c>
      <c r="G116" s="13" t="n">
        <v>103600</v>
      </c>
      <c r="H116" s="12" t="n">
        <v>48</v>
      </c>
      <c r="I116" s="12" t="n">
        <v>43</v>
      </c>
      <c r="J116" s="12" t="n">
        <v>0</v>
      </c>
      <c r="K116" s="14" t="n">
        <v>0.16</v>
      </c>
      <c r="L116" s="12" t="s">
        <v>39</v>
      </c>
      <c r="M116" s="15" t="n">
        <f aca="false">IF(AND(H116&lt;=Criteria!$C$6,J116&lt;=Criteria!$C$7,L116="Yes",OR(C116&lt;&gt;"Catering",K116&gt;=Criteria!$C$8),D116&lt;&gt;Criteria!$C$9),1,0)</f>
        <v>1</v>
      </c>
    </row>
    <row r="117" customFormat="false" ht="15" hidden="false" customHeight="false" outlineLevel="0" collapsed="false">
      <c r="A117" s="8" t="s">
        <v>239</v>
      </c>
      <c r="B117" s="8" t="s">
        <v>240</v>
      </c>
      <c r="C117" s="8" t="s">
        <v>32</v>
      </c>
      <c r="D117" s="8" t="s">
        <v>48</v>
      </c>
      <c r="E117" s="8" t="s">
        <v>38</v>
      </c>
      <c r="F117" s="8" t="s">
        <v>25</v>
      </c>
      <c r="G117" s="9" t="n">
        <v>79100</v>
      </c>
      <c r="H117" s="8" t="n">
        <v>60</v>
      </c>
      <c r="I117" s="8" t="n">
        <v>25</v>
      </c>
      <c r="J117" s="8" t="n">
        <v>0</v>
      </c>
      <c r="K117" s="10" t="n">
        <v>0.23</v>
      </c>
      <c r="L117" s="8" t="s">
        <v>39</v>
      </c>
      <c r="M117" s="11" t="n">
        <f aca="false">IF(AND(H117&lt;=Criteria!$C$6,J117&lt;=Criteria!$C$7,L117="Yes",OR(C117&lt;&gt;"Catering",K117&gt;=Criteria!$C$8),D117&lt;&gt;Criteria!$C$9),1,0)</f>
        <v>1</v>
      </c>
    </row>
    <row r="118" customFormat="false" ht="15" hidden="false" customHeight="false" outlineLevel="0" collapsed="false">
      <c r="A118" s="12" t="s">
        <v>241</v>
      </c>
      <c r="B118" s="12" t="s">
        <v>242</v>
      </c>
      <c r="C118" s="12" t="s">
        <v>36</v>
      </c>
      <c r="D118" s="12" t="s">
        <v>42</v>
      </c>
      <c r="E118" s="12" t="s">
        <v>38</v>
      </c>
      <c r="F118" s="12" t="s">
        <v>33</v>
      </c>
      <c r="G118" s="13" t="n">
        <v>193700</v>
      </c>
      <c r="H118" s="12" t="n">
        <v>48</v>
      </c>
      <c r="I118" s="12" t="n">
        <v>13</v>
      </c>
      <c r="J118" s="12" t="n">
        <v>0</v>
      </c>
      <c r="K118" s="14" t="n">
        <v>0.1</v>
      </c>
      <c r="L118" s="12" t="s">
        <v>39</v>
      </c>
      <c r="M118" s="15" t="n">
        <f aca="false">IF(AND(H118&lt;=Criteria!$C$6,J118&lt;=Criteria!$C$7,L118="Yes",OR(C118&lt;&gt;"Catering",K118&gt;=Criteria!$C$8),D118&lt;&gt;Criteria!$C$9),1,0)</f>
        <v>1</v>
      </c>
    </row>
    <row r="119" customFormat="false" ht="15" hidden="false" customHeight="false" outlineLevel="0" collapsed="false">
      <c r="A119" s="8" t="s">
        <v>243</v>
      </c>
      <c r="B119" s="8" t="s">
        <v>244</v>
      </c>
      <c r="C119" s="8" t="s">
        <v>32</v>
      </c>
      <c r="D119" s="8" t="s">
        <v>108</v>
      </c>
      <c r="E119" s="8" t="s">
        <v>108</v>
      </c>
      <c r="F119" s="8" t="s">
        <v>33</v>
      </c>
      <c r="G119" s="9" t="n">
        <v>56500</v>
      </c>
      <c r="H119" s="8" t="n">
        <v>60</v>
      </c>
      <c r="I119" s="8" t="n">
        <v>44</v>
      </c>
      <c r="J119" s="8" t="n">
        <v>0</v>
      </c>
      <c r="K119" s="10" t="n">
        <v>0.23</v>
      </c>
      <c r="L119" s="8" t="s">
        <v>39</v>
      </c>
      <c r="M119" s="11" t="n">
        <f aca="false">IF(AND(H119&lt;=Criteria!$C$6,J119&lt;=Criteria!$C$7,L119="Yes",OR(C119&lt;&gt;"Catering",K119&gt;=Criteria!$C$8),D119&lt;&gt;Criteria!$C$9),1,0)</f>
        <v>1</v>
      </c>
    </row>
    <row r="120" customFormat="false" ht="15" hidden="false" customHeight="false" outlineLevel="0" collapsed="false">
      <c r="A120" s="12" t="s">
        <v>245</v>
      </c>
      <c r="B120" s="12" t="s">
        <v>246</v>
      </c>
      <c r="C120" s="12" t="s">
        <v>32</v>
      </c>
      <c r="D120" s="12" t="s">
        <v>37</v>
      </c>
      <c r="E120" s="12" t="s">
        <v>38</v>
      </c>
      <c r="F120" s="12" t="s">
        <v>53</v>
      </c>
      <c r="G120" s="13" t="n">
        <v>130800</v>
      </c>
      <c r="H120" s="12" t="n">
        <v>36</v>
      </c>
      <c r="I120" s="12" t="n">
        <v>29</v>
      </c>
      <c r="J120" s="12" t="n">
        <v>0</v>
      </c>
      <c r="K120" s="14" t="n">
        <v>0.13</v>
      </c>
      <c r="L120" s="12" t="s">
        <v>39</v>
      </c>
      <c r="M120" s="15" t="n">
        <f aca="false">IF(AND(H120&lt;=Criteria!$C$6,J120&lt;=Criteria!$C$7,L120="Yes",OR(C120&lt;&gt;"Catering",K120&gt;=Criteria!$C$8),D120&lt;&gt;Criteria!$C$9),1,0)</f>
        <v>1</v>
      </c>
    </row>
    <row r="121" customFormat="false" ht="15" hidden="false" customHeight="false" outlineLevel="0" collapsed="false">
      <c r="A121" s="8" t="s">
        <v>247</v>
      </c>
      <c r="B121" s="8" t="s">
        <v>248</v>
      </c>
      <c r="C121" s="8" t="s">
        <v>36</v>
      </c>
      <c r="D121" s="8" t="s">
        <v>133</v>
      </c>
      <c r="E121" s="8" t="s">
        <v>24</v>
      </c>
      <c r="F121" s="8" t="s">
        <v>25</v>
      </c>
      <c r="G121" s="9" t="n">
        <v>85000</v>
      </c>
      <c r="H121" s="8" t="n">
        <v>60</v>
      </c>
      <c r="I121" s="8" t="n">
        <v>36</v>
      </c>
      <c r="J121" s="8" t="n">
        <v>0</v>
      </c>
      <c r="K121" s="10" t="n">
        <v>0.12</v>
      </c>
      <c r="L121" s="8" t="s">
        <v>39</v>
      </c>
      <c r="M121" s="11" t="n">
        <f aca="false">IF(AND(H121&lt;=Criteria!$C$6,J121&lt;=Criteria!$C$7,L121="Yes",OR(C121&lt;&gt;"Catering",K121&gt;=Criteria!$C$8),D121&lt;&gt;Criteria!$C$9),1,0)</f>
        <v>1</v>
      </c>
    </row>
    <row r="122" customFormat="false" ht="15" hidden="false" customHeight="false" outlineLevel="0" collapsed="false">
      <c r="A122" s="12" t="s">
        <v>249</v>
      </c>
      <c r="B122" s="12" t="s">
        <v>224</v>
      </c>
      <c r="C122" s="12" t="s">
        <v>36</v>
      </c>
      <c r="D122" s="12" t="s">
        <v>108</v>
      </c>
      <c r="E122" s="12" t="s">
        <v>108</v>
      </c>
      <c r="F122" s="12" t="s">
        <v>33</v>
      </c>
      <c r="G122" s="13" t="n">
        <v>64400</v>
      </c>
      <c r="H122" s="12" t="n">
        <v>60</v>
      </c>
      <c r="I122" s="12" t="n">
        <v>30</v>
      </c>
      <c r="J122" s="12" t="n">
        <v>0</v>
      </c>
      <c r="K122" s="14" t="n">
        <v>0.16</v>
      </c>
      <c r="L122" s="12" t="s">
        <v>39</v>
      </c>
      <c r="M122" s="15" t="n">
        <f aca="false">IF(AND(H122&lt;=Criteria!$C$6,J122&lt;=Criteria!$C$7,L122="Yes",OR(C122&lt;&gt;"Catering",K122&gt;=Criteria!$C$8),D122&lt;&gt;Criteria!$C$9),1,0)</f>
        <v>1</v>
      </c>
    </row>
    <row r="123" customFormat="false" ht="15" hidden="false" customHeight="false" outlineLevel="0" collapsed="false">
      <c r="A123" s="8" t="s">
        <v>250</v>
      </c>
      <c r="B123" s="8" t="s">
        <v>251</v>
      </c>
      <c r="C123" s="8" t="s">
        <v>32</v>
      </c>
      <c r="D123" s="8" t="s">
        <v>48</v>
      </c>
      <c r="E123" s="8" t="s">
        <v>38</v>
      </c>
      <c r="F123" s="8" t="s">
        <v>33</v>
      </c>
      <c r="G123" s="9" t="n">
        <v>207900</v>
      </c>
      <c r="H123" s="8" t="n">
        <v>84</v>
      </c>
      <c r="I123" s="8" t="n">
        <v>67</v>
      </c>
      <c r="J123" s="8" t="n">
        <v>0</v>
      </c>
      <c r="K123" s="10" t="n">
        <v>0.21</v>
      </c>
      <c r="L123" s="8" t="s">
        <v>39</v>
      </c>
      <c r="M123" s="11" t="n">
        <f aca="false">IF(AND(H123&lt;=Criteria!$C$6,J123&lt;=Criteria!$C$7,L123="Yes",OR(C123&lt;&gt;"Catering",K123&gt;=Criteria!$C$8),D123&lt;&gt;Criteria!$C$9),1,0)</f>
        <v>0</v>
      </c>
    </row>
    <row r="124" customFormat="false" ht="15" hidden="false" customHeight="false" outlineLevel="0" collapsed="false">
      <c r="A124" s="12" t="s">
        <v>252</v>
      </c>
      <c r="B124" s="12" t="s">
        <v>253</v>
      </c>
      <c r="C124" s="12" t="s">
        <v>22</v>
      </c>
      <c r="D124" s="12" t="s">
        <v>108</v>
      </c>
      <c r="E124" s="12" t="s">
        <v>108</v>
      </c>
      <c r="F124" s="12" t="s">
        <v>25</v>
      </c>
      <c r="G124" s="13" t="n">
        <v>74400</v>
      </c>
      <c r="H124" s="12" t="n">
        <v>60</v>
      </c>
      <c r="I124" s="12" t="n">
        <v>18</v>
      </c>
      <c r="J124" s="12" t="n">
        <v>0</v>
      </c>
      <c r="K124" s="14" t="n">
        <v>0.19</v>
      </c>
      <c r="L124" s="12" t="s">
        <v>39</v>
      </c>
      <c r="M124" s="15" t="n">
        <f aca="false">IF(AND(H124&lt;=Criteria!$C$6,J124&lt;=Criteria!$C$7,L124="Yes",OR(C124&lt;&gt;"Catering",K124&gt;=Criteria!$C$8),D124&lt;&gt;Criteria!$C$9),1,0)</f>
        <v>1</v>
      </c>
    </row>
    <row r="125" customFormat="false" ht="15" hidden="false" customHeight="false" outlineLevel="0" collapsed="false">
      <c r="A125" s="8" t="s">
        <v>254</v>
      </c>
      <c r="B125" s="8" t="s">
        <v>255</v>
      </c>
      <c r="C125" s="8" t="s">
        <v>32</v>
      </c>
      <c r="D125" s="8" t="s">
        <v>42</v>
      </c>
      <c r="E125" s="8" t="s">
        <v>38</v>
      </c>
      <c r="F125" s="8" t="s">
        <v>25</v>
      </c>
      <c r="G125" s="9" t="n">
        <v>190200</v>
      </c>
      <c r="H125" s="8" t="n">
        <v>36</v>
      </c>
      <c r="I125" s="8" t="n">
        <v>12</v>
      </c>
      <c r="J125" s="8" t="n">
        <v>0</v>
      </c>
      <c r="K125" s="10" t="n">
        <v>0.13</v>
      </c>
      <c r="L125" s="8" t="s">
        <v>39</v>
      </c>
      <c r="M125" s="11" t="n">
        <f aca="false">IF(AND(H125&lt;=Criteria!$C$6,J125&lt;=Criteria!$C$7,L125="Yes",OR(C125&lt;&gt;"Catering",K125&gt;=Criteria!$C$8),D125&lt;&gt;Criteria!$C$9),1,0)</f>
        <v>1</v>
      </c>
    </row>
    <row r="126" customFormat="false" ht="15" hidden="false" customHeight="false" outlineLevel="0" collapsed="false">
      <c r="A126" s="12" t="s">
        <v>256</v>
      </c>
      <c r="B126" s="12" t="s">
        <v>257</v>
      </c>
      <c r="C126" s="12" t="s">
        <v>22</v>
      </c>
      <c r="D126" s="12" t="s">
        <v>37</v>
      </c>
      <c r="E126" s="12" t="s">
        <v>38</v>
      </c>
      <c r="F126" s="12" t="s">
        <v>33</v>
      </c>
      <c r="G126" s="13" t="n">
        <v>105200</v>
      </c>
      <c r="H126" s="12" t="n">
        <v>60</v>
      </c>
      <c r="I126" s="12" t="n">
        <v>38</v>
      </c>
      <c r="J126" s="12" t="n">
        <v>0</v>
      </c>
      <c r="K126" s="14" t="n">
        <v>0.2</v>
      </c>
      <c r="L126" s="12" t="s">
        <v>39</v>
      </c>
      <c r="M126" s="15" t="n">
        <f aca="false">IF(AND(H126&lt;=Criteria!$C$6,J126&lt;=Criteria!$C$7,L126="Yes",OR(C126&lt;&gt;"Catering",K126&gt;=Criteria!$C$8),D126&lt;&gt;Criteria!$C$9),1,0)</f>
        <v>1</v>
      </c>
    </row>
    <row r="127" customFormat="false" ht="15" hidden="false" customHeight="false" outlineLevel="0" collapsed="false">
      <c r="A127" s="8" t="s">
        <v>258</v>
      </c>
      <c r="B127" s="8" t="s">
        <v>259</v>
      </c>
      <c r="C127" s="8" t="s">
        <v>32</v>
      </c>
      <c r="D127" s="8" t="s">
        <v>42</v>
      </c>
      <c r="E127" s="8" t="s">
        <v>38</v>
      </c>
      <c r="F127" s="8" t="s">
        <v>25</v>
      </c>
      <c r="G127" s="9" t="n">
        <v>158500</v>
      </c>
      <c r="H127" s="8" t="n">
        <v>60</v>
      </c>
      <c r="I127" s="8" t="n">
        <v>33</v>
      </c>
      <c r="J127" s="8" t="n">
        <v>0</v>
      </c>
      <c r="K127" s="10" t="n">
        <v>0.07</v>
      </c>
      <c r="L127" s="8" t="s">
        <v>39</v>
      </c>
      <c r="M127" s="11" t="n">
        <f aca="false">IF(AND(H127&lt;=Criteria!$C$6,J127&lt;=Criteria!$C$7,L127="Yes",OR(C127&lt;&gt;"Catering",K127&gt;=Criteria!$C$8),D127&lt;&gt;Criteria!$C$9),1,0)</f>
        <v>1</v>
      </c>
    </row>
    <row r="128" customFormat="false" ht="15" hidden="false" customHeight="false" outlineLevel="0" collapsed="false">
      <c r="A128" s="12" t="s">
        <v>260</v>
      </c>
      <c r="B128" s="12" t="s">
        <v>261</v>
      </c>
      <c r="C128" s="12" t="s">
        <v>22</v>
      </c>
      <c r="D128" s="12" t="s">
        <v>48</v>
      </c>
      <c r="E128" s="12" t="s">
        <v>38</v>
      </c>
      <c r="F128" s="12" t="s">
        <v>53</v>
      </c>
      <c r="G128" s="13" t="n">
        <v>85700</v>
      </c>
      <c r="H128" s="12" t="n">
        <v>36</v>
      </c>
      <c r="I128" s="12" t="n">
        <v>9</v>
      </c>
      <c r="J128" s="12" t="n">
        <v>0</v>
      </c>
      <c r="K128" s="14" t="n">
        <v>0.14</v>
      </c>
      <c r="L128" s="12" t="s">
        <v>39</v>
      </c>
      <c r="M128" s="15" t="n">
        <f aca="false">IF(AND(H128&lt;=Criteria!$C$6,J128&lt;=Criteria!$C$7,L128="Yes",OR(C128&lt;&gt;"Catering",K128&gt;=Criteria!$C$8),D128&lt;&gt;Criteria!$C$9),1,0)</f>
        <v>1</v>
      </c>
    </row>
    <row r="129" customFormat="false" ht="15" hidden="false" customHeight="false" outlineLevel="0" collapsed="false">
      <c r="A129" s="8" t="s">
        <v>262</v>
      </c>
      <c r="B129" s="8" t="s">
        <v>263</v>
      </c>
      <c r="C129" s="8" t="s">
        <v>22</v>
      </c>
      <c r="D129" s="8" t="s">
        <v>108</v>
      </c>
      <c r="E129" s="8" t="s">
        <v>108</v>
      </c>
      <c r="F129" s="8" t="s">
        <v>33</v>
      </c>
      <c r="G129" s="9" t="n">
        <v>86600</v>
      </c>
      <c r="H129" s="8" t="n">
        <v>72</v>
      </c>
      <c r="I129" s="8" t="n">
        <v>34</v>
      </c>
      <c r="J129" s="8" t="n">
        <v>0</v>
      </c>
      <c r="K129" s="10" t="n">
        <v>0.19</v>
      </c>
      <c r="L129" s="8" t="s">
        <v>39</v>
      </c>
      <c r="M129" s="11" t="n">
        <f aca="false">IF(AND(H129&lt;=Criteria!$C$6,J129&lt;=Criteria!$C$7,L129="Yes",OR(C129&lt;&gt;"Catering",K129&gt;=Criteria!$C$8),D129&lt;&gt;Criteria!$C$9),1,0)</f>
        <v>1</v>
      </c>
    </row>
    <row r="130" customFormat="false" ht="15" hidden="false" customHeight="false" outlineLevel="0" collapsed="false">
      <c r="A130" s="12" t="s">
        <v>264</v>
      </c>
      <c r="B130" s="12" t="s">
        <v>265</v>
      </c>
      <c r="C130" s="12" t="s">
        <v>22</v>
      </c>
      <c r="D130" s="12" t="s">
        <v>75</v>
      </c>
      <c r="E130" s="12" t="s">
        <v>24</v>
      </c>
      <c r="F130" s="12" t="s">
        <v>33</v>
      </c>
      <c r="G130" s="13" t="n">
        <v>41500</v>
      </c>
      <c r="H130" s="12" t="n">
        <v>48</v>
      </c>
      <c r="I130" s="12" t="n">
        <v>36</v>
      </c>
      <c r="J130" s="12" t="n">
        <v>0</v>
      </c>
      <c r="K130" s="14" t="n">
        <v>0.14</v>
      </c>
      <c r="L130" s="12" t="s">
        <v>39</v>
      </c>
      <c r="M130" s="15" t="n">
        <f aca="false">IF(AND(H130&lt;=Criteria!$C$6,J130&lt;=Criteria!$C$7,L130="Yes",OR(C130&lt;&gt;"Catering",K130&gt;=Criteria!$C$8),D130&lt;&gt;Criteria!$C$9),1,0)</f>
        <v>1</v>
      </c>
    </row>
    <row r="131" customFormat="false" ht="15" hidden="false" customHeight="false" outlineLevel="0" collapsed="false">
      <c r="A131" s="8" t="s">
        <v>266</v>
      </c>
      <c r="B131" s="8" t="s">
        <v>267</v>
      </c>
      <c r="C131" s="8" t="s">
        <v>22</v>
      </c>
      <c r="D131" s="8" t="s">
        <v>37</v>
      </c>
      <c r="E131" s="8" t="s">
        <v>38</v>
      </c>
      <c r="F131" s="8" t="s">
        <v>53</v>
      </c>
      <c r="G131" s="9" t="n">
        <v>53500</v>
      </c>
      <c r="H131" s="8" t="n">
        <v>72</v>
      </c>
      <c r="I131" s="8" t="n">
        <v>33</v>
      </c>
      <c r="J131" s="8" t="n">
        <v>0</v>
      </c>
      <c r="K131" s="10" t="n">
        <v>0.24</v>
      </c>
      <c r="L131" s="8" t="s">
        <v>39</v>
      </c>
      <c r="M131" s="11" t="n">
        <f aca="false">IF(AND(H131&lt;=Criteria!$C$6,J131&lt;=Criteria!$C$7,L131="Yes",OR(C131&lt;&gt;"Catering",K131&gt;=Criteria!$C$8),D131&lt;&gt;Criteria!$C$9),1,0)</f>
        <v>1</v>
      </c>
    </row>
    <row r="132" customFormat="false" ht="15" hidden="false" customHeight="false" outlineLevel="0" collapsed="false">
      <c r="A132" s="12" t="s">
        <v>268</v>
      </c>
      <c r="B132" s="12" t="s">
        <v>269</v>
      </c>
      <c r="C132" s="12" t="s">
        <v>36</v>
      </c>
      <c r="D132" s="12" t="s">
        <v>42</v>
      </c>
      <c r="E132" s="12" t="s">
        <v>38</v>
      </c>
      <c r="F132" s="12" t="s">
        <v>33</v>
      </c>
      <c r="G132" s="13" t="n">
        <v>185400</v>
      </c>
      <c r="H132" s="12" t="n">
        <v>48</v>
      </c>
      <c r="I132" s="12" t="n">
        <v>27</v>
      </c>
      <c r="J132" s="12" t="n">
        <v>0</v>
      </c>
      <c r="K132" s="14" t="n">
        <v>0.24</v>
      </c>
      <c r="L132" s="12" t="s">
        <v>39</v>
      </c>
      <c r="M132" s="15" t="n">
        <f aca="false">IF(AND(H132&lt;=Criteria!$C$6,J132&lt;=Criteria!$C$7,L132="Yes",OR(C132&lt;&gt;"Catering",K132&gt;=Criteria!$C$8),D132&lt;&gt;Criteria!$C$9),1,0)</f>
        <v>1</v>
      </c>
    </row>
    <row r="133" customFormat="false" ht="15" hidden="false" customHeight="false" outlineLevel="0" collapsed="false">
      <c r="A133" s="8" t="s">
        <v>270</v>
      </c>
      <c r="B133" s="8" t="s">
        <v>271</v>
      </c>
      <c r="C133" s="8" t="s">
        <v>32</v>
      </c>
      <c r="D133" s="8" t="s">
        <v>108</v>
      </c>
      <c r="E133" s="8" t="s">
        <v>108</v>
      </c>
      <c r="F133" s="8" t="s">
        <v>33</v>
      </c>
      <c r="G133" s="9" t="n">
        <v>62700</v>
      </c>
      <c r="H133" s="8" t="n">
        <v>36</v>
      </c>
      <c r="I133" s="8" t="n">
        <v>26</v>
      </c>
      <c r="J133" s="8" t="n">
        <v>0</v>
      </c>
      <c r="K133" s="10" t="n">
        <v>0.18</v>
      </c>
      <c r="L133" s="8" t="s">
        <v>39</v>
      </c>
      <c r="M133" s="11" t="n">
        <f aca="false">IF(AND(H133&lt;=Criteria!$C$6,J133&lt;=Criteria!$C$7,L133="Yes",OR(C133&lt;&gt;"Catering",K133&gt;=Criteria!$C$8),D133&lt;&gt;Criteria!$C$9),1,0)</f>
        <v>1</v>
      </c>
    </row>
    <row r="134" customFormat="false" ht="15" hidden="false" customHeight="false" outlineLevel="0" collapsed="false">
      <c r="A134" s="12" t="s">
        <v>272</v>
      </c>
      <c r="B134" s="12" t="s">
        <v>273</v>
      </c>
      <c r="C134" s="12" t="s">
        <v>36</v>
      </c>
      <c r="D134" s="12" t="s">
        <v>133</v>
      </c>
      <c r="E134" s="12" t="s">
        <v>24</v>
      </c>
      <c r="F134" s="12" t="s">
        <v>33</v>
      </c>
      <c r="G134" s="13" t="n">
        <v>319600</v>
      </c>
      <c r="H134" s="12" t="n">
        <v>72</v>
      </c>
      <c r="I134" s="12" t="n">
        <v>65</v>
      </c>
      <c r="J134" s="12" t="n">
        <v>0</v>
      </c>
      <c r="K134" s="14" t="n">
        <v>0.08</v>
      </c>
      <c r="L134" s="12" t="s">
        <v>39</v>
      </c>
      <c r="M134" s="15" t="n">
        <f aca="false">IF(AND(H134&lt;=Criteria!$C$6,J134&lt;=Criteria!$C$7,L134="Yes",OR(C134&lt;&gt;"Catering",K134&gt;=Criteria!$C$8),D134&lt;&gt;Criteria!$C$9),1,0)</f>
        <v>1</v>
      </c>
    </row>
    <row r="135" customFormat="false" ht="15" hidden="false" customHeight="false" outlineLevel="0" collapsed="false">
      <c r="A135" s="8" t="s">
        <v>274</v>
      </c>
      <c r="B135" s="8" t="s">
        <v>224</v>
      </c>
      <c r="C135" s="8" t="s">
        <v>32</v>
      </c>
      <c r="D135" s="8" t="s">
        <v>75</v>
      </c>
      <c r="E135" s="8" t="s">
        <v>24</v>
      </c>
      <c r="F135" s="8" t="s">
        <v>25</v>
      </c>
      <c r="G135" s="9" t="n">
        <v>87600</v>
      </c>
      <c r="H135" s="8" t="n">
        <v>60</v>
      </c>
      <c r="I135" s="8" t="n">
        <v>42</v>
      </c>
      <c r="J135" s="8" t="n">
        <v>0</v>
      </c>
      <c r="K135" s="10" t="n">
        <v>0.17</v>
      </c>
      <c r="L135" s="8" t="s">
        <v>39</v>
      </c>
      <c r="M135" s="11" t="n">
        <f aca="false">IF(AND(H135&lt;=Criteria!$C$6,J135&lt;=Criteria!$C$7,L135="Yes",OR(C135&lt;&gt;"Catering",K135&gt;=Criteria!$C$8),D135&lt;&gt;Criteria!$C$9),1,0)</f>
        <v>1</v>
      </c>
    </row>
    <row r="136" customFormat="false" ht="15" hidden="false" customHeight="false" outlineLevel="0" collapsed="false">
      <c r="A136" s="12" t="s">
        <v>275</v>
      </c>
      <c r="B136" s="12" t="s">
        <v>276</v>
      </c>
      <c r="C136" s="12" t="s">
        <v>32</v>
      </c>
      <c r="D136" s="12" t="s">
        <v>48</v>
      </c>
      <c r="E136" s="12" t="s">
        <v>38</v>
      </c>
      <c r="F136" s="12" t="s">
        <v>33</v>
      </c>
      <c r="G136" s="13" t="n">
        <v>139300</v>
      </c>
      <c r="H136" s="12" t="n">
        <v>48</v>
      </c>
      <c r="I136" s="12" t="n">
        <v>12</v>
      </c>
      <c r="J136" s="12" t="n">
        <v>0</v>
      </c>
      <c r="K136" s="14" t="n">
        <v>0.13</v>
      </c>
      <c r="L136" s="12" t="s">
        <v>39</v>
      </c>
      <c r="M136" s="15" t="n">
        <f aca="false">IF(AND(H136&lt;=Criteria!$C$6,J136&lt;=Criteria!$C$7,L136="Yes",OR(C136&lt;&gt;"Catering",K136&gt;=Criteria!$C$8),D136&lt;&gt;Criteria!$C$9),1,0)</f>
        <v>1</v>
      </c>
    </row>
    <row r="137" customFormat="false" ht="15" hidden="false" customHeight="false" outlineLevel="0" collapsed="false">
      <c r="A137" s="8" t="s">
        <v>277</v>
      </c>
      <c r="B137" s="8" t="s">
        <v>278</v>
      </c>
      <c r="C137" s="8" t="s">
        <v>32</v>
      </c>
      <c r="D137" s="8" t="s">
        <v>48</v>
      </c>
      <c r="E137" s="8" t="s">
        <v>38</v>
      </c>
      <c r="F137" s="8" t="s">
        <v>33</v>
      </c>
      <c r="G137" s="9" t="n">
        <v>194000</v>
      </c>
      <c r="H137" s="8" t="n">
        <v>48</v>
      </c>
      <c r="I137" s="8" t="n">
        <v>26</v>
      </c>
      <c r="J137" s="8" t="n">
        <v>0</v>
      </c>
      <c r="K137" s="10" t="n">
        <v>0.1</v>
      </c>
      <c r="L137" s="8" t="s">
        <v>39</v>
      </c>
      <c r="M137" s="11" t="n">
        <f aca="false">IF(AND(H137&lt;=Criteria!$C$6,J137&lt;=Criteria!$C$7,L137="Yes",OR(C137&lt;&gt;"Catering",K137&gt;=Criteria!$C$8),D137&lt;&gt;Criteria!$C$9),1,0)</f>
        <v>1</v>
      </c>
    </row>
    <row r="138" customFormat="false" ht="15" hidden="false" customHeight="false" outlineLevel="0" collapsed="false">
      <c r="A138" s="12" t="s">
        <v>279</v>
      </c>
      <c r="B138" s="12" t="s">
        <v>280</v>
      </c>
      <c r="C138" s="12" t="s">
        <v>22</v>
      </c>
      <c r="D138" s="12" t="s">
        <v>48</v>
      </c>
      <c r="E138" s="12" t="s">
        <v>38</v>
      </c>
      <c r="F138" s="12" t="s">
        <v>33</v>
      </c>
      <c r="G138" s="13" t="n">
        <v>79600</v>
      </c>
      <c r="H138" s="12" t="n">
        <v>36</v>
      </c>
      <c r="I138" s="12" t="n">
        <v>21</v>
      </c>
      <c r="J138" s="12" t="n">
        <v>0</v>
      </c>
      <c r="K138" s="14" t="n">
        <v>0.08</v>
      </c>
      <c r="L138" s="12" t="s">
        <v>39</v>
      </c>
      <c r="M138" s="15" t="n">
        <f aca="false">IF(AND(H138&lt;=Criteria!$C$6,J138&lt;=Criteria!$C$7,L138="Yes",OR(C138&lt;&gt;"Catering",K138&gt;=Criteria!$C$8),D138&lt;&gt;Criteria!$C$9),1,0)</f>
        <v>0</v>
      </c>
    </row>
    <row r="139" customFormat="false" ht="15" hidden="false" customHeight="false" outlineLevel="0" collapsed="false">
      <c r="A139" s="8" t="s">
        <v>281</v>
      </c>
      <c r="B139" s="8" t="s">
        <v>282</v>
      </c>
      <c r="C139" s="8" t="s">
        <v>32</v>
      </c>
      <c r="D139" s="8" t="s">
        <v>48</v>
      </c>
      <c r="E139" s="8" t="s">
        <v>38</v>
      </c>
      <c r="F139" s="8" t="s">
        <v>53</v>
      </c>
      <c r="G139" s="9" t="n">
        <v>151100</v>
      </c>
      <c r="H139" s="8" t="n">
        <v>60</v>
      </c>
      <c r="I139" s="8" t="n">
        <v>27</v>
      </c>
      <c r="J139" s="8" t="n">
        <v>0</v>
      </c>
      <c r="K139" s="10" t="n">
        <v>0.15</v>
      </c>
      <c r="L139" s="8" t="s">
        <v>39</v>
      </c>
      <c r="M139" s="11" t="n">
        <f aca="false">IF(AND(H139&lt;=Criteria!$C$6,J139&lt;=Criteria!$C$7,L139="Yes",OR(C139&lt;&gt;"Catering",K139&gt;=Criteria!$C$8),D139&lt;&gt;Criteria!$C$9),1,0)</f>
        <v>1</v>
      </c>
    </row>
    <row r="140" customFormat="false" ht="15" hidden="false" customHeight="false" outlineLevel="0" collapsed="false">
      <c r="A140" s="12" t="s">
        <v>283</v>
      </c>
      <c r="B140" s="12" t="s">
        <v>284</v>
      </c>
      <c r="C140" s="12" t="s">
        <v>36</v>
      </c>
      <c r="D140" s="12" t="s">
        <v>42</v>
      </c>
      <c r="E140" s="12" t="s">
        <v>38</v>
      </c>
      <c r="F140" s="12" t="s">
        <v>33</v>
      </c>
      <c r="G140" s="13" t="n">
        <v>255400</v>
      </c>
      <c r="H140" s="12" t="n">
        <v>60</v>
      </c>
      <c r="I140" s="12" t="n">
        <v>28</v>
      </c>
      <c r="J140" s="12" t="n">
        <v>0</v>
      </c>
      <c r="K140" s="14" t="n">
        <v>0.06</v>
      </c>
      <c r="L140" s="12" t="s">
        <v>39</v>
      </c>
      <c r="M140" s="15" t="n">
        <f aca="false">IF(AND(H140&lt;=Criteria!$C$6,J140&lt;=Criteria!$C$7,L140="Yes",OR(C140&lt;&gt;"Catering",K140&gt;=Criteria!$C$8),D140&lt;&gt;Criteria!$C$9),1,0)</f>
        <v>1</v>
      </c>
    </row>
    <row r="141" customFormat="false" ht="15" hidden="false" customHeight="false" outlineLevel="0" collapsed="false">
      <c r="A141" s="8" t="s">
        <v>285</v>
      </c>
      <c r="B141" s="8" t="s">
        <v>286</v>
      </c>
      <c r="C141" s="8" t="s">
        <v>36</v>
      </c>
      <c r="D141" s="8" t="s">
        <v>46</v>
      </c>
      <c r="E141" s="8" t="s">
        <v>24</v>
      </c>
      <c r="F141" s="8" t="s">
        <v>25</v>
      </c>
      <c r="G141" s="9" t="n">
        <v>160600</v>
      </c>
      <c r="H141" s="8" t="n">
        <v>60</v>
      </c>
      <c r="I141" s="8" t="n">
        <v>31</v>
      </c>
      <c r="J141" s="8" t="n">
        <v>0</v>
      </c>
      <c r="K141" s="10" t="n">
        <v>0.14</v>
      </c>
      <c r="L141" s="8" t="s">
        <v>39</v>
      </c>
      <c r="M141" s="11" t="n">
        <f aca="false">IF(AND(H141&lt;=Criteria!$C$6,J141&lt;=Criteria!$C$7,L141="Yes",OR(C141&lt;&gt;"Catering",K141&gt;=Criteria!$C$8),D141&lt;&gt;Criteria!$C$9),1,0)</f>
        <v>1</v>
      </c>
    </row>
    <row r="142" customFormat="false" ht="15" hidden="false" customHeight="false" outlineLevel="0" collapsed="false">
      <c r="A142" s="12" t="s">
        <v>287</v>
      </c>
      <c r="B142" s="12" t="s">
        <v>288</v>
      </c>
      <c r="C142" s="12" t="s">
        <v>22</v>
      </c>
      <c r="D142" s="12" t="s">
        <v>42</v>
      </c>
      <c r="E142" s="12" t="s">
        <v>38</v>
      </c>
      <c r="F142" s="12" t="s">
        <v>25</v>
      </c>
      <c r="G142" s="13" t="n">
        <v>71300</v>
      </c>
      <c r="H142" s="12" t="n">
        <v>60</v>
      </c>
      <c r="I142" s="12" t="n">
        <v>48</v>
      </c>
      <c r="J142" s="12" t="n">
        <v>0</v>
      </c>
      <c r="K142" s="14" t="n">
        <v>0.19</v>
      </c>
      <c r="L142" s="12" t="s">
        <v>39</v>
      </c>
      <c r="M142" s="15" t="n">
        <f aca="false">IF(AND(H142&lt;=Criteria!$C$6,J142&lt;=Criteria!$C$7,L142="Yes",OR(C142&lt;&gt;"Catering",K142&gt;=Criteria!$C$8),D142&lt;&gt;Criteria!$C$9),1,0)</f>
        <v>1</v>
      </c>
    </row>
    <row r="143" customFormat="false" ht="15" hidden="false" customHeight="false" outlineLevel="0" collapsed="false">
      <c r="A143" s="8" t="s">
        <v>289</v>
      </c>
      <c r="B143" s="8" t="s">
        <v>290</v>
      </c>
      <c r="C143" s="8" t="s">
        <v>32</v>
      </c>
      <c r="D143" s="8" t="s">
        <v>48</v>
      </c>
      <c r="E143" s="8" t="s">
        <v>38</v>
      </c>
      <c r="F143" s="8" t="s">
        <v>25</v>
      </c>
      <c r="G143" s="9" t="n">
        <v>200600</v>
      </c>
      <c r="H143" s="8" t="n">
        <v>72</v>
      </c>
      <c r="I143" s="8" t="n">
        <v>23</v>
      </c>
      <c r="J143" s="8" t="n">
        <v>0</v>
      </c>
      <c r="K143" s="10" t="n">
        <v>0.06</v>
      </c>
      <c r="L143" s="8" t="s">
        <v>39</v>
      </c>
      <c r="M143" s="11" t="n">
        <f aca="false">IF(AND(H143&lt;=Criteria!$C$6,J143&lt;=Criteria!$C$7,L143="Yes",OR(C143&lt;&gt;"Catering",K143&gt;=Criteria!$C$8),D143&lt;&gt;Criteria!$C$9),1,0)</f>
        <v>1</v>
      </c>
    </row>
    <row r="144" customFormat="false" ht="15" hidden="false" customHeight="false" outlineLevel="0" collapsed="false">
      <c r="A144" s="12" t="s">
        <v>291</v>
      </c>
      <c r="B144" s="12" t="s">
        <v>292</v>
      </c>
      <c r="C144" s="12" t="s">
        <v>32</v>
      </c>
      <c r="D144" s="12" t="s">
        <v>108</v>
      </c>
      <c r="E144" s="12" t="s">
        <v>108</v>
      </c>
      <c r="F144" s="12" t="s">
        <v>25</v>
      </c>
      <c r="G144" s="13" t="n">
        <v>242300</v>
      </c>
      <c r="H144" s="12" t="n">
        <v>84</v>
      </c>
      <c r="I144" s="12" t="n">
        <v>41</v>
      </c>
      <c r="J144" s="12" t="n">
        <v>0</v>
      </c>
      <c r="K144" s="14" t="n">
        <v>0.22</v>
      </c>
      <c r="L144" s="12" t="s">
        <v>39</v>
      </c>
      <c r="M144" s="15" t="n">
        <f aca="false">IF(AND(H144&lt;=Criteria!$C$6,J144&lt;=Criteria!$C$7,L144="Yes",OR(C144&lt;&gt;"Catering",K144&gt;=Criteria!$C$8),D144&lt;&gt;Criteria!$C$9),1,0)</f>
        <v>0</v>
      </c>
    </row>
    <row r="145" customFormat="false" ht="15" hidden="false" customHeight="false" outlineLevel="0" collapsed="false">
      <c r="A145" s="8" t="s">
        <v>293</v>
      </c>
      <c r="B145" s="8" t="s">
        <v>294</v>
      </c>
      <c r="C145" s="8" t="s">
        <v>36</v>
      </c>
      <c r="D145" s="8" t="s">
        <v>23</v>
      </c>
      <c r="E145" s="8" t="s">
        <v>24</v>
      </c>
      <c r="F145" s="8" t="s">
        <v>53</v>
      </c>
      <c r="G145" s="9" t="n">
        <v>200900</v>
      </c>
      <c r="H145" s="8" t="n">
        <v>72</v>
      </c>
      <c r="I145" s="8" t="n">
        <v>25</v>
      </c>
      <c r="J145" s="8" t="n">
        <v>0</v>
      </c>
      <c r="K145" s="10" t="n">
        <v>0.19</v>
      </c>
      <c r="L145" s="8" t="s">
        <v>39</v>
      </c>
      <c r="M145" s="11" t="n">
        <f aca="false">IF(AND(H145&lt;=Criteria!$C$6,J145&lt;=Criteria!$C$7,L145="Yes",OR(C145&lt;&gt;"Catering",K145&gt;=Criteria!$C$8),D145&lt;&gt;Criteria!$C$9),1,0)</f>
        <v>0</v>
      </c>
    </row>
    <row r="146" customFormat="false" ht="15" hidden="false" customHeight="false" outlineLevel="0" collapsed="false">
      <c r="A146" s="12" t="s">
        <v>295</v>
      </c>
      <c r="B146" s="12" t="s">
        <v>296</v>
      </c>
      <c r="C146" s="12" t="s">
        <v>32</v>
      </c>
      <c r="D146" s="12" t="s">
        <v>48</v>
      </c>
      <c r="E146" s="12" t="s">
        <v>38</v>
      </c>
      <c r="F146" s="12" t="s">
        <v>33</v>
      </c>
      <c r="G146" s="13" t="n">
        <v>137300</v>
      </c>
      <c r="H146" s="12" t="n">
        <v>36</v>
      </c>
      <c r="I146" s="12" t="n">
        <v>22</v>
      </c>
      <c r="J146" s="12" t="n">
        <v>0</v>
      </c>
      <c r="K146" s="14" t="n">
        <v>0.23</v>
      </c>
      <c r="L146" s="12" t="s">
        <v>39</v>
      </c>
      <c r="M146" s="15" t="n">
        <f aca="false">IF(AND(H146&lt;=Criteria!$C$6,J146&lt;=Criteria!$C$7,L146="Yes",OR(C146&lt;&gt;"Catering",K146&gt;=Criteria!$C$8),D146&lt;&gt;Criteria!$C$9),1,0)</f>
        <v>1</v>
      </c>
    </row>
    <row r="147" customFormat="false" ht="15" hidden="false" customHeight="false" outlineLevel="0" collapsed="false">
      <c r="A147" s="8" t="s">
        <v>297</v>
      </c>
      <c r="B147" s="8" t="s">
        <v>298</v>
      </c>
      <c r="C147" s="8" t="s">
        <v>32</v>
      </c>
      <c r="D147" s="8" t="s">
        <v>42</v>
      </c>
      <c r="E147" s="8" t="s">
        <v>38</v>
      </c>
      <c r="F147" s="8" t="s">
        <v>53</v>
      </c>
      <c r="G147" s="9" t="n">
        <v>175400</v>
      </c>
      <c r="H147" s="8" t="n">
        <v>36</v>
      </c>
      <c r="I147" s="8" t="n">
        <v>33</v>
      </c>
      <c r="J147" s="8" t="n">
        <v>0</v>
      </c>
      <c r="K147" s="10" t="n">
        <v>0.24</v>
      </c>
      <c r="L147" s="8" t="s">
        <v>39</v>
      </c>
      <c r="M147" s="11" t="n">
        <f aca="false">IF(AND(H147&lt;=Criteria!$C$6,J147&lt;=Criteria!$C$7,L147="Yes",OR(C147&lt;&gt;"Catering",K147&gt;=Criteria!$C$8),D147&lt;&gt;Criteria!$C$9),1,0)</f>
        <v>1</v>
      </c>
    </row>
    <row r="148" customFormat="false" ht="15" hidden="false" customHeight="false" outlineLevel="0" collapsed="false">
      <c r="A148" s="12" t="s">
        <v>299</v>
      </c>
      <c r="B148" s="12" t="s">
        <v>224</v>
      </c>
      <c r="C148" s="12" t="s">
        <v>36</v>
      </c>
      <c r="D148" s="12" t="s">
        <v>75</v>
      </c>
      <c r="E148" s="12" t="s">
        <v>24</v>
      </c>
      <c r="F148" s="12" t="s">
        <v>33</v>
      </c>
      <c r="G148" s="13" t="n">
        <v>280500</v>
      </c>
      <c r="H148" s="12" t="n">
        <v>48</v>
      </c>
      <c r="I148" s="12" t="n">
        <v>37</v>
      </c>
      <c r="J148" s="12" t="n">
        <v>0</v>
      </c>
      <c r="K148" s="14" t="n">
        <v>0.16</v>
      </c>
      <c r="L148" s="12" t="s">
        <v>39</v>
      </c>
      <c r="M148" s="15" t="n">
        <f aca="false">IF(AND(H148&lt;=Criteria!$C$6,J148&lt;=Criteria!$C$7,L148="Yes",OR(C148&lt;&gt;"Catering",K148&gt;=Criteria!$C$8),D148&lt;&gt;Criteria!$C$9),1,0)</f>
        <v>1</v>
      </c>
    </row>
    <row r="149" customFormat="false" ht="15" hidden="false" customHeight="false" outlineLevel="0" collapsed="false">
      <c r="A149" s="8" t="s">
        <v>300</v>
      </c>
      <c r="B149" s="8" t="s">
        <v>301</v>
      </c>
      <c r="C149" s="8" t="s">
        <v>32</v>
      </c>
      <c r="D149" s="8" t="s">
        <v>37</v>
      </c>
      <c r="E149" s="8" t="s">
        <v>38</v>
      </c>
      <c r="F149" s="8" t="s">
        <v>33</v>
      </c>
      <c r="G149" s="9" t="n">
        <v>63300</v>
      </c>
      <c r="H149" s="8" t="n">
        <v>60</v>
      </c>
      <c r="I149" s="8" t="n">
        <v>28</v>
      </c>
      <c r="J149" s="8" t="n">
        <v>0</v>
      </c>
      <c r="K149" s="10" t="n">
        <v>0.08</v>
      </c>
      <c r="L149" s="8" t="s">
        <v>39</v>
      </c>
      <c r="M149" s="11" t="n">
        <f aca="false">IF(AND(H149&lt;=Criteria!$C$6,J149&lt;=Criteria!$C$7,L149="Yes",OR(C149&lt;&gt;"Catering",K149&gt;=Criteria!$C$8),D149&lt;&gt;Criteria!$C$9),1,0)</f>
        <v>1</v>
      </c>
    </row>
    <row r="150" customFormat="false" ht="15" hidden="false" customHeight="false" outlineLevel="0" collapsed="false">
      <c r="A150" s="12" t="s">
        <v>302</v>
      </c>
      <c r="B150" s="12" t="s">
        <v>303</v>
      </c>
      <c r="C150" s="12" t="s">
        <v>32</v>
      </c>
      <c r="D150" s="12" t="s">
        <v>48</v>
      </c>
      <c r="E150" s="12" t="s">
        <v>38</v>
      </c>
      <c r="F150" s="12" t="s">
        <v>33</v>
      </c>
      <c r="G150" s="13" t="n">
        <v>163200</v>
      </c>
      <c r="H150" s="12" t="n">
        <v>60</v>
      </c>
      <c r="I150" s="12" t="n">
        <v>49</v>
      </c>
      <c r="J150" s="12" t="n">
        <v>0</v>
      </c>
      <c r="K150" s="14" t="n">
        <v>0.11</v>
      </c>
      <c r="L150" s="12" t="s">
        <v>39</v>
      </c>
      <c r="M150" s="15" t="n">
        <f aca="false">IF(AND(H150&lt;=Criteria!$C$6,J150&lt;=Criteria!$C$7,L150="Yes",OR(C150&lt;&gt;"Catering",K150&gt;=Criteria!$C$8),D150&lt;&gt;Criteria!$C$9),1,0)</f>
        <v>1</v>
      </c>
    </row>
    <row r="151" customFormat="false" ht="15" hidden="false" customHeight="false" outlineLevel="0" collapsed="false">
      <c r="A151" s="8" t="s">
        <v>304</v>
      </c>
      <c r="B151" s="8" t="s">
        <v>305</v>
      </c>
      <c r="C151" s="8" t="s">
        <v>32</v>
      </c>
      <c r="D151" s="8" t="s">
        <v>46</v>
      </c>
      <c r="E151" s="8" t="s">
        <v>24</v>
      </c>
      <c r="F151" s="8" t="s">
        <v>33</v>
      </c>
      <c r="G151" s="9" t="n">
        <v>89800</v>
      </c>
      <c r="H151" s="8" t="n">
        <v>60</v>
      </c>
      <c r="I151" s="8" t="n">
        <v>33</v>
      </c>
      <c r="J151" s="8" t="n">
        <v>0</v>
      </c>
      <c r="K151" s="10" t="n">
        <v>0.21</v>
      </c>
      <c r="L151" s="8" t="s">
        <v>39</v>
      </c>
      <c r="M151" s="11" t="n">
        <f aca="false">IF(AND(H151&lt;=Criteria!$C$6,J151&lt;=Criteria!$C$7,L151="Yes",OR(C151&lt;&gt;"Catering",K151&gt;=Criteria!$C$8),D151&lt;&gt;Criteria!$C$9),1,0)</f>
        <v>1</v>
      </c>
    </row>
    <row r="152" customFormat="false" ht="15" hidden="false" customHeight="false" outlineLevel="0" collapsed="false">
      <c r="A152" s="12" t="s">
        <v>306</v>
      </c>
      <c r="B152" s="12" t="s">
        <v>307</v>
      </c>
      <c r="C152" s="12" t="s">
        <v>32</v>
      </c>
      <c r="D152" s="12" t="s">
        <v>48</v>
      </c>
      <c r="E152" s="12" t="s">
        <v>38</v>
      </c>
      <c r="F152" s="12" t="s">
        <v>33</v>
      </c>
      <c r="G152" s="13" t="n">
        <v>118900</v>
      </c>
      <c r="H152" s="12" t="n">
        <v>72</v>
      </c>
      <c r="I152" s="12" t="n">
        <v>35</v>
      </c>
      <c r="J152" s="12" t="n">
        <v>0</v>
      </c>
      <c r="K152" s="14" t="n">
        <v>0.14</v>
      </c>
      <c r="L152" s="12" t="s">
        <v>39</v>
      </c>
      <c r="M152" s="15" t="n">
        <f aca="false">IF(AND(H152&lt;=Criteria!$C$6,J152&lt;=Criteria!$C$7,L152="Yes",OR(C152&lt;&gt;"Catering",K152&gt;=Criteria!$C$8),D152&lt;&gt;Criteria!$C$9),1,0)</f>
        <v>1</v>
      </c>
    </row>
    <row r="153" customFormat="false" ht="15" hidden="false" customHeight="false" outlineLevel="0" collapsed="false">
      <c r="A153" s="8" t="s">
        <v>308</v>
      </c>
      <c r="B153" s="8" t="s">
        <v>309</v>
      </c>
      <c r="C153" s="8" t="s">
        <v>32</v>
      </c>
      <c r="D153" s="8" t="s">
        <v>108</v>
      </c>
      <c r="E153" s="8" t="s">
        <v>108</v>
      </c>
      <c r="F153" s="8" t="s">
        <v>53</v>
      </c>
      <c r="G153" s="9" t="n">
        <v>143600</v>
      </c>
      <c r="H153" s="8" t="n">
        <v>72</v>
      </c>
      <c r="I153" s="8" t="n">
        <v>40</v>
      </c>
      <c r="J153" s="8" t="n">
        <v>0</v>
      </c>
      <c r="K153" s="10" t="n">
        <v>0.07</v>
      </c>
      <c r="L153" s="8" t="s">
        <v>39</v>
      </c>
      <c r="M153" s="11" t="n">
        <f aca="false">IF(AND(H153&lt;=Criteria!$C$6,J153&lt;=Criteria!$C$7,L153="Yes",OR(C153&lt;&gt;"Catering",K153&gt;=Criteria!$C$8),D153&lt;&gt;Criteria!$C$9),1,0)</f>
        <v>1</v>
      </c>
    </row>
    <row r="154" customFormat="false" ht="15" hidden="false" customHeight="false" outlineLevel="0" collapsed="false">
      <c r="A154" s="12" t="s">
        <v>310</v>
      </c>
      <c r="B154" s="12" t="s">
        <v>311</v>
      </c>
      <c r="C154" s="12" t="s">
        <v>22</v>
      </c>
      <c r="D154" s="12" t="s">
        <v>108</v>
      </c>
      <c r="E154" s="12" t="s">
        <v>108</v>
      </c>
      <c r="F154" s="12" t="s">
        <v>25</v>
      </c>
      <c r="G154" s="13" t="n">
        <v>44800</v>
      </c>
      <c r="H154" s="12" t="n">
        <v>60</v>
      </c>
      <c r="I154" s="12" t="n">
        <v>46</v>
      </c>
      <c r="J154" s="12" t="n">
        <v>0</v>
      </c>
      <c r="K154" s="14" t="n">
        <v>0.2</v>
      </c>
      <c r="L154" s="12" t="s">
        <v>39</v>
      </c>
      <c r="M154" s="15" t="n">
        <f aca="false">IF(AND(H154&lt;=Criteria!$C$6,J154&lt;=Criteria!$C$7,L154="Yes",OR(C154&lt;&gt;"Catering",K154&gt;=Criteria!$C$8),D154&lt;&gt;Criteria!$C$9),1,0)</f>
        <v>1</v>
      </c>
    </row>
    <row r="155" customFormat="false" ht="15" hidden="false" customHeight="false" outlineLevel="0" collapsed="false">
      <c r="A155" s="8" t="s">
        <v>312</v>
      </c>
      <c r="B155" s="8" t="s">
        <v>313</v>
      </c>
      <c r="C155" s="8" t="s">
        <v>32</v>
      </c>
      <c r="D155" s="8" t="s">
        <v>48</v>
      </c>
      <c r="E155" s="8" t="s">
        <v>38</v>
      </c>
      <c r="F155" s="8" t="s">
        <v>53</v>
      </c>
      <c r="G155" s="9" t="n">
        <v>225300</v>
      </c>
      <c r="H155" s="8" t="n">
        <v>36</v>
      </c>
      <c r="I155" s="8" t="n">
        <v>27</v>
      </c>
      <c r="J155" s="8" t="n">
        <v>0</v>
      </c>
      <c r="K155" s="10" t="n">
        <v>0.12</v>
      </c>
      <c r="L155" s="8" t="s">
        <v>39</v>
      </c>
      <c r="M155" s="11" t="n">
        <f aca="false">IF(AND(H155&lt;=Criteria!$C$6,J155&lt;=Criteria!$C$7,L155="Yes",OR(C155&lt;&gt;"Catering",K155&gt;=Criteria!$C$8),D155&lt;&gt;Criteria!$C$9),1,0)</f>
        <v>1</v>
      </c>
    </row>
    <row r="156" customFormat="false" ht="15" hidden="false" customHeight="false" outlineLevel="0" collapsed="false">
      <c r="A156" s="12" t="s">
        <v>314</v>
      </c>
      <c r="B156" s="12" t="s">
        <v>315</v>
      </c>
      <c r="C156" s="12" t="s">
        <v>32</v>
      </c>
      <c r="D156" s="12" t="s">
        <v>108</v>
      </c>
      <c r="E156" s="12" t="s">
        <v>108</v>
      </c>
      <c r="F156" s="12" t="s">
        <v>53</v>
      </c>
      <c r="G156" s="13" t="n">
        <v>99900</v>
      </c>
      <c r="H156" s="12" t="n">
        <v>36</v>
      </c>
      <c r="I156" s="12" t="n">
        <v>20</v>
      </c>
      <c r="J156" s="12" t="n">
        <v>0</v>
      </c>
      <c r="K156" s="14" t="n">
        <v>0.23</v>
      </c>
      <c r="L156" s="12" t="s">
        <v>39</v>
      </c>
      <c r="M156" s="15" t="n">
        <f aca="false">IF(AND(H156&lt;=Criteria!$C$6,J156&lt;=Criteria!$C$7,L156="Yes",OR(C156&lt;&gt;"Catering",K156&gt;=Criteria!$C$8),D156&lt;&gt;Criteria!$C$9),1,0)</f>
        <v>1</v>
      </c>
    </row>
    <row r="157" customFormat="false" ht="15" hidden="false" customHeight="false" outlineLevel="0" collapsed="false">
      <c r="A157" s="8" t="s">
        <v>316</v>
      </c>
      <c r="B157" s="8" t="s">
        <v>317</v>
      </c>
      <c r="C157" s="8" t="s">
        <v>22</v>
      </c>
      <c r="D157" s="8" t="s">
        <v>133</v>
      </c>
      <c r="E157" s="8" t="s">
        <v>24</v>
      </c>
      <c r="F157" s="8" t="s">
        <v>53</v>
      </c>
      <c r="G157" s="9" t="n">
        <v>118300</v>
      </c>
      <c r="H157" s="8" t="n">
        <v>48</v>
      </c>
      <c r="I157" s="8" t="n">
        <v>25</v>
      </c>
      <c r="J157" s="8" t="n">
        <v>0</v>
      </c>
      <c r="K157" s="10" t="n">
        <v>0.1</v>
      </c>
      <c r="L157" s="8" t="s">
        <v>39</v>
      </c>
      <c r="M157" s="11" t="n">
        <f aca="false">IF(AND(H157&lt;=Criteria!$C$6,J157&lt;=Criteria!$C$7,L157="Yes",OR(C157&lt;&gt;"Catering",K157&gt;=Criteria!$C$8),D157&lt;&gt;Criteria!$C$9),1,0)</f>
        <v>1</v>
      </c>
    </row>
    <row r="158" customFormat="false" ht="15" hidden="false" customHeight="false" outlineLevel="0" collapsed="false">
      <c r="A158" s="12" t="s">
        <v>318</v>
      </c>
      <c r="B158" s="12" t="s">
        <v>319</v>
      </c>
      <c r="C158" s="12" t="s">
        <v>32</v>
      </c>
      <c r="D158" s="12" t="s">
        <v>42</v>
      </c>
      <c r="E158" s="12" t="s">
        <v>38</v>
      </c>
      <c r="F158" s="12" t="s">
        <v>33</v>
      </c>
      <c r="G158" s="13" t="n">
        <v>117900</v>
      </c>
      <c r="H158" s="12" t="n">
        <v>36</v>
      </c>
      <c r="I158" s="12" t="n">
        <v>32</v>
      </c>
      <c r="J158" s="12" t="n">
        <v>0</v>
      </c>
      <c r="K158" s="14" t="n">
        <v>0.07</v>
      </c>
      <c r="L158" s="12" t="s">
        <v>39</v>
      </c>
      <c r="M158" s="15" t="n">
        <f aca="false">IF(AND(H158&lt;=Criteria!$C$6,J158&lt;=Criteria!$C$7,L158="Yes",OR(C158&lt;&gt;"Catering",K158&gt;=Criteria!$C$8),D158&lt;&gt;Criteria!$C$9),1,0)</f>
        <v>1</v>
      </c>
    </row>
    <row r="159" customFormat="false" ht="15" hidden="false" customHeight="false" outlineLevel="0" collapsed="false">
      <c r="A159" s="8" t="s">
        <v>320</v>
      </c>
      <c r="B159" s="8" t="s">
        <v>321</v>
      </c>
      <c r="C159" s="8" t="s">
        <v>32</v>
      </c>
      <c r="D159" s="8" t="s">
        <v>48</v>
      </c>
      <c r="E159" s="8" t="s">
        <v>38</v>
      </c>
      <c r="F159" s="8" t="s">
        <v>33</v>
      </c>
      <c r="G159" s="9" t="n">
        <v>174600</v>
      </c>
      <c r="H159" s="8" t="n">
        <v>72</v>
      </c>
      <c r="I159" s="8" t="n">
        <v>53</v>
      </c>
      <c r="J159" s="8" t="n">
        <v>0</v>
      </c>
      <c r="K159" s="10" t="n">
        <v>0.13</v>
      </c>
      <c r="L159" s="8" t="s">
        <v>39</v>
      </c>
      <c r="M159" s="11" t="n">
        <f aca="false">IF(AND(H159&lt;=Criteria!$C$6,J159&lt;=Criteria!$C$7,L159="Yes",OR(C159&lt;&gt;"Catering",K159&gt;=Criteria!$C$8),D159&lt;&gt;Criteria!$C$9),1,0)</f>
        <v>1</v>
      </c>
    </row>
    <row r="160" customFormat="false" ht="15" hidden="false" customHeight="false" outlineLevel="0" collapsed="false">
      <c r="A160" s="12" t="s">
        <v>322</v>
      </c>
      <c r="B160" s="12" t="s">
        <v>323</v>
      </c>
      <c r="C160" s="12" t="s">
        <v>22</v>
      </c>
      <c r="D160" s="12" t="s">
        <v>46</v>
      </c>
      <c r="E160" s="12" t="s">
        <v>24</v>
      </c>
      <c r="F160" s="12" t="s">
        <v>33</v>
      </c>
      <c r="G160" s="13" t="n">
        <v>85700</v>
      </c>
      <c r="H160" s="12" t="n">
        <v>72</v>
      </c>
      <c r="I160" s="12" t="n">
        <v>55</v>
      </c>
      <c r="J160" s="12" t="n">
        <v>0</v>
      </c>
      <c r="K160" s="14" t="n">
        <v>0.25</v>
      </c>
      <c r="L160" s="12" t="s">
        <v>39</v>
      </c>
      <c r="M160" s="15" t="n">
        <f aca="false">IF(AND(H160&lt;=Criteria!$C$6,J160&lt;=Criteria!$C$7,L160="Yes",OR(C160&lt;&gt;"Catering",K160&gt;=Criteria!$C$8),D160&lt;&gt;Criteria!$C$9),1,0)</f>
        <v>1</v>
      </c>
    </row>
    <row r="161" customFormat="false" ht="15" hidden="false" customHeight="false" outlineLevel="0" collapsed="false">
      <c r="A161" s="8" t="s">
        <v>324</v>
      </c>
      <c r="B161" s="8" t="s">
        <v>325</v>
      </c>
      <c r="C161" s="8" t="s">
        <v>36</v>
      </c>
      <c r="D161" s="8" t="s">
        <v>108</v>
      </c>
      <c r="E161" s="8" t="s">
        <v>108</v>
      </c>
      <c r="F161" s="8" t="s">
        <v>33</v>
      </c>
      <c r="G161" s="9" t="n">
        <v>256000</v>
      </c>
      <c r="H161" s="8" t="n">
        <v>72</v>
      </c>
      <c r="I161" s="8" t="n">
        <v>44</v>
      </c>
      <c r="J161" s="8" t="n">
        <v>0</v>
      </c>
      <c r="K161" s="10" t="n">
        <v>0.09</v>
      </c>
      <c r="L161" s="8" t="s">
        <v>39</v>
      </c>
      <c r="M161" s="11" t="n">
        <f aca="false">IF(AND(H161&lt;=Criteria!$C$6,J161&lt;=Criteria!$C$7,L161="Yes",OR(C161&lt;&gt;"Catering",K161&gt;=Criteria!$C$8),D161&lt;&gt;Criteria!$C$9),1,0)</f>
        <v>1</v>
      </c>
    </row>
    <row r="162" customFormat="false" ht="15" hidden="false" customHeight="false" outlineLevel="0" collapsed="false">
      <c r="A162" s="12" t="s">
        <v>326</v>
      </c>
      <c r="B162" s="12" t="s">
        <v>327</v>
      </c>
      <c r="C162" s="12" t="s">
        <v>32</v>
      </c>
      <c r="D162" s="12" t="s">
        <v>108</v>
      </c>
      <c r="E162" s="12" t="s">
        <v>108</v>
      </c>
      <c r="F162" s="12" t="s">
        <v>53</v>
      </c>
      <c r="G162" s="13" t="n">
        <v>133300</v>
      </c>
      <c r="H162" s="12" t="n">
        <v>48</v>
      </c>
      <c r="I162" s="12" t="n">
        <v>28</v>
      </c>
      <c r="J162" s="12" t="n">
        <v>0</v>
      </c>
      <c r="K162" s="14" t="n">
        <v>0.13</v>
      </c>
      <c r="L162" s="12" t="s">
        <v>39</v>
      </c>
      <c r="M162" s="15" t="n">
        <f aca="false">IF(AND(H162&lt;=Criteria!$C$6,J162&lt;=Criteria!$C$7,L162="Yes",OR(C162&lt;&gt;"Catering",K162&gt;=Criteria!$C$8),D162&lt;&gt;Criteria!$C$9),1,0)</f>
        <v>1</v>
      </c>
    </row>
    <row r="163" customFormat="false" ht="15" hidden="false" customHeight="false" outlineLevel="0" collapsed="false">
      <c r="A163" s="8" t="s">
        <v>328</v>
      </c>
      <c r="B163" s="8" t="s">
        <v>329</v>
      </c>
      <c r="C163" s="8" t="s">
        <v>32</v>
      </c>
      <c r="D163" s="8" t="s">
        <v>75</v>
      </c>
      <c r="E163" s="8" t="s">
        <v>24</v>
      </c>
      <c r="F163" s="8" t="s">
        <v>25</v>
      </c>
      <c r="G163" s="9" t="n">
        <v>143200</v>
      </c>
      <c r="H163" s="8" t="n">
        <v>72</v>
      </c>
      <c r="I163" s="8" t="n">
        <v>49</v>
      </c>
      <c r="J163" s="8" t="n">
        <v>0</v>
      </c>
      <c r="K163" s="10" t="n">
        <v>0.17</v>
      </c>
      <c r="L163" s="8" t="s">
        <v>39</v>
      </c>
      <c r="M163" s="11" t="n">
        <f aca="false">IF(AND(H163&lt;=Criteria!$C$6,J163&lt;=Criteria!$C$7,L163="Yes",OR(C163&lt;&gt;"Catering",K163&gt;=Criteria!$C$8),D163&lt;&gt;Criteria!$C$9),1,0)</f>
        <v>1</v>
      </c>
    </row>
    <row r="164" customFormat="false" ht="15" hidden="false" customHeight="false" outlineLevel="0" collapsed="false">
      <c r="A164" s="12" t="s">
        <v>330</v>
      </c>
      <c r="B164" s="12" t="s">
        <v>331</v>
      </c>
      <c r="C164" s="12" t="s">
        <v>32</v>
      </c>
      <c r="D164" s="12" t="s">
        <v>37</v>
      </c>
      <c r="E164" s="12" t="s">
        <v>38</v>
      </c>
      <c r="F164" s="12" t="s">
        <v>53</v>
      </c>
      <c r="G164" s="13" t="n">
        <v>206500</v>
      </c>
      <c r="H164" s="12" t="n">
        <v>60</v>
      </c>
      <c r="I164" s="12" t="n">
        <v>51</v>
      </c>
      <c r="J164" s="12" t="n">
        <v>0</v>
      </c>
      <c r="K164" s="14" t="n">
        <v>0.23</v>
      </c>
      <c r="L164" s="12" t="s">
        <v>39</v>
      </c>
      <c r="M164" s="15" t="n">
        <f aca="false">IF(AND(H164&lt;=Criteria!$C$6,J164&lt;=Criteria!$C$7,L164="Yes",OR(C164&lt;&gt;"Catering",K164&gt;=Criteria!$C$8),D164&lt;&gt;Criteria!$C$9),1,0)</f>
        <v>1</v>
      </c>
    </row>
    <row r="165" customFormat="false" ht="15" hidden="false" customHeight="false" outlineLevel="0" collapsed="false">
      <c r="A165" s="8" t="s">
        <v>332</v>
      </c>
      <c r="B165" s="8" t="s">
        <v>333</v>
      </c>
      <c r="C165" s="8" t="s">
        <v>32</v>
      </c>
      <c r="D165" s="8" t="s">
        <v>75</v>
      </c>
      <c r="E165" s="8" t="s">
        <v>24</v>
      </c>
      <c r="F165" s="8" t="s">
        <v>25</v>
      </c>
      <c r="G165" s="9" t="n">
        <v>220600</v>
      </c>
      <c r="H165" s="8" t="n">
        <v>48</v>
      </c>
      <c r="I165" s="8" t="n">
        <v>19</v>
      </c>
      <c r="J165" s="8" t="n">
        <v>0</v>
      </c>
      <c r="K165" s="10" t="n">
        <v>0.12</v>
      </c>
      <c r="L165" s="8" t="s">
        <v>39</v>
      </c>
      <c r="M165" s="11" t="n">
        <f aca="false">IF(AND(H165&lt;=Criteria!$C$6,J165&lt;=Criteria!$C$7,L165="Yes",OR(C165&lt;&gt;"Catering",K165&gt;=Criteria!$C$8),D165&lt;&gt;Criteria!$C$9),1,0)</f>
        <v>1</v>
      </c>
    </row>
    <row r="166" customFormat="false" ht="15" hidden="false" customHeight="false" outlineLevel="0" collapsed="false">
      <c r="A166" s="12" t="s">
        <v>334</v>
      </c>
      <c r="B166" s="12" t="s">
        <v>335</v>
      </c>
      <c r="C166" s="12" t="s">
        <v>32</v>
      </c>
      <c r="D166" s="12" t="s">
        <v>133</v>
      </c>
      <c r="E166" s="12" t="s">
        <v>24</v>
      </c>
      <c r="F166" s="12" t="s">
        <v>25</v>
      </c>
      <c r="G166" s="13" t="n">
        <v>78000</v>
      </c>
      <c r="H166" s="12" t="n">
        <v>48</v>
      </c>
      <c r="I166" s="12" t="n">
        <v>19</v>
      </c>
      <c r="J166" s="12" t="n">
        <v>0</v>
      </c>
      <c r="K166" s="14" t="n">
        <v>0.12</v>
      </c>
      <c r="L166" s="12" t="s">
        <v>39</v>
      </c>
      <c r="M166" s="15" t="n">
        <f aca="false">IF(AND(H166&lt;=Criteria!$C$6,J166&lt;=Criteria!$C$7,L166="Yes",OR(C166&lt;&gt;"Catering",K166&gt;=Criteria!$C$8),D166&lt;&gt;Criteria!$C$9),1,0)</f>
        <v>1</v>
      </c>
    </row>
    <row r="167" customFormat="false" ht="15" hidden="false" customHeight="false" outlineLevel="0" collapsed="false">
      <c r="A167" s="8" t="s">
        <v>336</v>
      </c>
      <c r="B167" s="8" t="s">
        <v>337</v>
      </c>
      <c r="C167" s="8" t="s">
        <v>32</v>
      </c>
      <c r="D167" s="8" t="s">
        <v>37</v>
      </c>
      <c r="E167" s="8" t="s">
        <v>38</v>
      </c>
      <c r="F167" s="8" t="s">
        <v>53</v>
      </c>
      <c r="G167" s="9" t="n">
        <v>51400</v>
      </c>
      <c r="H167" s="8" t="n">
        <v>36</v>
      </c>
      <c r="I167" s="8" t="n">
        <v>18</v>
      </c>
      <c r="J167" s="8" t="n">
        <v>0</v>
      </c>
      <c r="K167" s="10" t="n">
        <v>0.15</v>
      </c>
      <c r="L167" s="8" t="s">
        <v>39</v>
      </c>
      <c r="M167" s="11" t="n">
        <f aca="false">IF(AND(H167&lt;=Criteria!$C$6,J167&lt;=Criteria!$C$7,L167="Yes",OR(C167&lt;&gt;"Catering",K167&gt;=Criteria!$C$8),D167&lt;&gt;Criteria!$C$9),1,0)</f>
        <v>1</v>
      </c>
    </row>
    <row r="168" customFormat="false" ht="15" hidden="false" customHeight="false" outlineLevel="0" collapsed="false">
      <c r="A168" s="12" t="s">
        <v>338</v>
      </c>
      <c r="B168" s="12" t="s">
        <v>339</v>
      </c>
      <c r="C168" s="12" t="s">
        <v>32</v>
      </c>
      <c r="D168" s="12" t="s">
        <v>42</v>
      </c>
      <c r="E168" s="12" t="s">
        <v>38</v>
      </c>
      <c r="F168" s="12" t="s">
        <v>25</v>
      </c>
      <c r="G168" s="13" t="n">
        <v>92600</v>
      </c>
      <c r="H168" s="12" t="n">
        <v>72</v>
      </c>
      <c r="I168" s="12" t="n">
        <v>60</v>
      </c>
      <c r="J168" s="12" t="n">
        <v>0</v>
      </c>
      <c r="K168" s="14" t="n">
        <v>0.19</v>
      </c>
      <c r="L168" s="12" t="s">
        <v>39</v>
      </c>
      <c r="M168" s="15" t="n">
        <f aca="false">IF(AND(H168&lt;=Criteria!$C$6,J168&lt;=Criteria!$C$7,L168="Yes",OR(C168&lt;&gt;"Catering",K168&gt;=Criteria!$C$8),D168&lt;&gt;Criteria!$C$9),1,0)</f>
        <v>1</v>
      </c>
    </row>
    <row r="169" customFormat="false" ht="15" hidden="false" customHeight="false" outlineLevel="0" collapsed="false">
      <c r="A169" s="8" t="s">
        <v>340</v>
      </c>
      <c r="B169" s="8" t="s">
        <v>341</v>
      </c>
      <c r="C169" s="8" t="s">
        <v>32</v>
      </c>
      <c r="D169" s="8" t="s">
        <v>61</v>
      </c>
      <c r="E169" s="8" t="s">
        <v>24</v>
      </c>
      <c r="F169" s="8" t="s">
        <v>33</v>
      </c>
      <c r="G169" s="9" t="n">
        <v>94700</v>
      </c>
      <c r="H169" s="8" t="n">
        <v>60</v>
      </c>
      <c r="I169" s="8" t="n">
        <v>18</v>
      </c>
      <c r="J169" s="8" t="n">
        <v>0</v>
      </c>
      <c r="K169" s="10" t="n">
        <v>0.23</v>
      </c>
      <c r="L169" s="8" t="s">
        <v>39</v>
      </c>
      <c r="M169" s="11" t="n">
        <f aca="false">IF(AND(H169&lt;=Criteria!$C$6,J169&lt;=Criteria!$C$7,L169="Yes",OR(C169&lt;&gt;"Catering",K169&gt;=Criteria!$C$8),D169&lt;&gt;Criteria!$C$9),1,0)</f>
        <v>1</v>
      </c>
    </row>
    <row r="170" customFormat="false" ht="15" hidden="false" customHeight="false" outlineLevel="0" collapsed="false">
      <c r="A170" s="12" t="s">
        <v>342</v>
      </c>
      <c r="B170" s="12" t="s">
        <v>343</v>
      </c>
      <c r="C170" s="12" t="s">
        <v>32</v>
      </c>
      <c r="D170" s="12" t="s">
        <v>108</v>
      </c>
      <c r="E170" s="12" t="s">
        <v>108</v>
      </c>
      <c r="F170" s="12" t="s">
        <v>25</v>
      </c>
      <c r="G170" s="13" t="n">
        <v>99700</v>
      </c>
      <c r="H170" s="12" t="n">
        <v>36</v>
      </c>
      <c r="I170" s="12" t="n">
        <v>29</v>
      </c>
      <c r="J170" s="12" t="n">
        <v>0</v>
      </c>
      <c r="K170" s="14" t="n">
        <v>0.12</v>
      </c>
      <c r="L170" s="12" t="s">
        <v>39</v>
      </c>
      <c r="M170" s="15" t="n">
        <f aca="false">IF(AND(H170&lt;=Criteria!$C$6,J170&lt;=Criteria!$C$7,L170="Yes",OR(C170&lt;&gt;"Catering",K170&gt;=Criteria!$C$8),D170&lt;&gt;Criteria!$C$9),1,0)</f>
        <v>1</v>
      </c>
    </row>
    <row r="171" customFormat="false" ht="15" hidden="false" customHeight="false" outlineLevel="0" collapsed="false">
      <c r="A171" s="8" t="s">
        <v>344</v>
      </c>
      <c r="B171" s="8" t="s">
        <v>345</v>
      </c>
      <c r="C171" s="8" t="s">
        <v>32</v>
      </c>
      <c r="D171" s="8" t="s">
        <v>37</v>
      </c>
      <c r="E171" s="8" t="s">
        <v>38</v>
      </c>
      <c r="F171" s="8" t="s">
        <v>25</v>
      </c>
      <c r="G171" s="9" t="n">
        <v>202700</v>
      </c>
      <c r="H171" s="8" t="n">
        <v>36</v>
      </c>
      <c r="I171" s="8" t="n">
        <v>15</v>
      </c>
      <c r="J171" s="8" t="n">
        <v>0</v>
      </c>
      <c r="K171" s="10" t="n">
        <v>0.11</v>
      </c>
      <c r="L171" s="8" t="s">
        <v>39</v>
      </c>
      <c r="M171" s="11" t="n">
        <f aca="false">IF(AND(H171&lt;=Criteria!$C$6,J171&lt;=Criteria!$C$7,L171="Yes",OR(C171&lt;&gt;"Catering",K171&gt;=Criteria!$C$8),D171&lt;&gt;Criteria!$C$9),1,0)</f>
        <v>1</v>
      </c>
    </row>
    <row r="172" customFormat="false" ht="15" hidden="false" customHeight="false" outlineLevel="0" collapsed="false">
      <c r="A172" s="12" t="s">
        <v>346</v>
      </c>
      <c r="B172" s="12" t="s">
        <v>347</v>
      </c>
      <c r="C172" s="12" t="s">
        <v>32</v>
      </c>
      <c r="D172" s="12" t="s">
        <v>23</v>
      </c>
      <c r="E172" s="12" t="s">
        <v>24</v>
      </c>
      <c r="F172" s="12" t="s">
        <v>53</v>
      </c>
      <c r="G172" s="13" t="n">
        <v>70500</v>
      </c>
      <c r="H172" s="12" t="n">
        <v>36</v>
      </c>
      <c r="I172" s="12" t="n">
        <v>21</v>
      </c>
      <c r="J172" s="12" t="n">
        <v>0</v>
      </c>
      <c r="K172" s="14" t="n">
        <v>0.11</v>
      </c>
      <c r="L172" s="12" t="s">
        <v>39</v>
      </c>
      <c r="M172" s="15" t="n">
        <f aca="false">IF(AND(H172&lt;=Criteria!$C$6,J172&lt;=Criteria!$C$7,L172="Yes",OR(C172&lt;&gt;"Catering",K172&gt;=Criteria!$C$8),D172&lt;&gt;Criteria!$C$9),1,0)</f>
        <v>0</v>
      </c>
    </row>
    <row r="173" customFormat="false" ht="15" hidden="false" customHeight="false" outlineLevel="0" collapsed="false">
      <c r="A173" s="8" t="s">
        <v>348</v>
      </c>
      <c r="B173" s="8" t="s">
        <v>349</v>
      </c>
      <c r="C173" s="8" t="s">
        <v>36</v>
      </c>
      <c r="D173" s="8" t="s">
        <v>48</v>
      </c>
      <c r="E173" s="8" t="s">
        <v>38</v>
      </c>
      <c r="F173" s="8" t="s">
        <v>33</v>
      </c>
      <c r="G173" s="9" t="n">
        <v>364900</v>
      </c>
      <c r="H173" s="8" t="n">
        <v>72</v>
      </c>
      <c r="I173" s="8" t="n">
        <v>43</v>
      </c>
      <c r="J173" s="8" t="n">
        <v>0</v>
      </c>
      <c r="K173" s="10" t="n">
        <v>0.19</v>
      </c>
      <c r="L173" s="8" t="s">
        <v>39</v>
      </c>
      <c r="M173" s="11" t="n">
        <f aca="false">IF(AND(H173&lt;=Criteria!$C$6,J173&lt;=Criteria!$C$7,L173="Yes",OR(C173&lt;&gt;"Catering",K173&gt;=Criteria!$C$8),D173&lt;&gt;Criteria!$C$9),1,0)</f>
        <v>1</v>
      </c>
    </row>
    <row r="174" customFormat="false" ht="15" hidden="false" customHeight="false" outlineLevel="0" collapsed="false">
      <c r="A174" s="12" t="s">
        <v>350</v>
      </c>
      <c r="B174" s="12" t="s">
        <v>325</v>
      </c>
      <c r="C174" s="12" t="s">
        <v>32</v>
      </c>
      <c r="D174" s="12" t="s">
        <v>37</v>
      </c>
      <c r="E174" s="12" t="s">
        <v>38</v>
      </c>
      <c r="F174" s="12" t="s">
        <v>25</v>
      </c>
      <c r="G174" s="13" t="n">
        <v>222600</v>
      </c>
      <c r="H174" s="12" t="n">
        <v>60</v>
      </c>
      <c r="I174" s="12" t="n">
        <v>46</v>
      </c>
      <c r="J174" s="12" t="n">
        <v>63</v>
      </c>
      <c r="K174" s="14" t="n">
        <v>0.16</v>
      </c>
      <c r="L174" s="12" t="s">
        <v>39</v>
      </c>
      <c r="M174" s="15" t="n">
        <f aca="false">IF(AND(H174&lt;=Criteria!$C$6,J174&lt;=Criteria!$C$7,L174="Yes",OR(C174&lt;&gt;"Catering",K174&gt;=Criteria!$C$8),D174&lt;&gt;Criteria!$C$9),1,0)</f>
        <v>0</v>
      </c>
    </row>
    <row r="175" customFormat="false" ht="15" hidden="false" customHeight="false" outlineLevel="0" collapsed="false">
      <c r="A175" s="8" t="s">
        <v>351</v>
      </c>
      <c r="B175" s="8" t="s">
        <v>352</v>
      </c>
      <c r="C175" s="8" t="s">
        <v>32</v>
      </c>
      <c r="D175" s="8" t="s">
        <v>42</v>
      </c>
      <c r="E175" s="8" t="s">
        <v>38</v>
      </c>
      <c r="F175" s="8" t="s">
        <v>53</v>
      </c>
      <c r="G175" s="9" t="n">
        <v>154200</v>
      </c>
      <c r="H175" s="8" t="n">
        <v>36</v>
      </c>
      <c r="I175" s="8" t="n">
        <v>9</v>
      </c>
      <c r="J175" s="8" t="n">
        <v>0</v>
      </c>
      <c r="K175" s="10" t="n">
        <v>0.18</v>
      </c>
      <c r="L175" s="8" t="s">
        <v>39</v>
      </c>
      <c r="M175" s="11" t="n">
        <f aca="false">IF(AND(H175&lt;=Criteria!$C$6,J175&lt;=Criteria!$C$7,L175="Yes",OR(C175&lt;&gt;"Catering",K175&gt;=Criteria!$C$8),D175&lt;&gt;Criteria!$C$9),1,0)</f>
        <v>1</v>
      </c>
    </row>
    <row r="176" customFormat="false" ht="15" hidden="false" customHeight="false" outlineLevel="0" collapsed="false">
      <c r="A176" s="12" t="s">
        <v>353</v>
      </c>
      <c r="B176" s="12" t="s">
        <v>354</v>
      </c>
      <c r="C176" s="12" t="s">
        <v>22</v>
      </c>
      <c r="D176" s="12" t="s">
        <v>48</v>
      </c>
      <c r="E176" s="12" t="s">
        <v>38</v>
      </c>
      <c r="F176" s="12" t="s">
        <v>25</v>
      </c>
      <c r="G176" s="13" t="n">
        <v>86700</v>
      </c>
      <c r="H176" s="12" t="n">
        <v>72</v>
      </c>
      <c r="I176" s="12" t="n">
        <v>40</v>
      </c>
      <c r="J176" s="12" t="n">
        <v>0</v>
      </c>
      <c r="K176" s="14" t="n">
        <v>0.11</v>
      </c>
      <c r="L176" s="12" t="s">
        <v>39</v>
      </c>
      <c r="M176" s="15" t="n">
        <f aca="false">IF(AND(H176&lt;=Criteria!$C$6,J176&lt;=Criteria!$C$7,L176="Yes",OR(C176&lt;&gt;"Catering",K176&gt;=Criteria!$C$8),D176&lt;&gt;Criteria!$C$9),1,0)</f>
        <v>1</v>
      </c>
    </row>
    <row r="177" customFormat="false" ht="15" hidden="false" customHeight="false" outlineLevel="0" collapsed="false">
      <c r="A177" s="8" t="s">
        <v>355</v>
      </c>
      <c r="B177" s="8" t="s">
        <v>356</v>
      </c>
      <c r="C177" s="8" t="s">
        <v>22</v>
      </c>
      <c r="D177" s="8" t="s">
        <v>108</v>
      </c>
      <c r="E177" s="8" t="s">
        <v>108</v>
      </c>
      <c r="F177" s="8" t="s">
        <v>33</v>
      </c>
      <c r="G177" s="9" t="n">
        <v>27400</v>
      </c>
      <c r="H177" s="8" t="n">
        <v>84</v>
      </c>
      <c r="I177" s="8" t="n">
        <v>59</v>
      </c>
      <c r="J177" s="8" t="n">
        <v>0</v>
      </c>
      <c r="K177" s="10" t="n">
        <v>0.19</v>
      </c>
      <c r="L177" s="8" t="s">
        <v>39</v>
      </c>
      <c r="M177" s="11" t="n">
        <f aca="false">IF(AND(H177&lt;=Criteria!$C$6,J177&lt;=Criteria!$C$7,L177="Yes",OR(C177&lt;&gt;"Catering",K177&gt;=Criteria!$C$8),D177&lt;&gt;Criteria!$C$9),1,0)</f>
        <v>0</v>
      </c>
    </row>
    <row r="178" customFormat="false" ht="15" hidden="false" customHeight="false" outlineLevel="0" collapsed="false">
      <c r="A178" s="12" t="s">
        <v>357</v>
      </c>
      <c r="B178" s="12" t="s">
        <v>358</v>
      </c>
      <c r="C178" s="12" t="s">
        <v>32</v>
      </c>
      <c r="D178" s="12" t="s">
        <v>108</v>
      </c>
      <c r="E178" s="12" t="s">
        <v>108</v>
      </c>
      <c r="F178" s="12" t="s">
        <v>25</v>
      </c>
      <c r="G178" s="13" t="n">
        <v>198100</v>
      </c>
      <c r="H178" s="12" t="n">
        <v>60</v>
      </c>
      <c r="I178" s="12" t="n">
        <v>29</v>
      </c>
      <c r="J178" s="12" t="n">
        <v>12</v>
      </c>
      <c r="K178" s="14" t="n">
        <v>0.15</v>
      </c>
      <c r="L178" s="12" t="s">
        <v>39</v>
      </c>
      <c r="M178" s="15" t="n">
        <f aca="false">IF(AND(H178&lt;=Criteria!$C$6,J178&lt;=Criteria!$C$7,L178="Yes",OR(C178&lt;&gt;"Catering",K178&gt;=Criteria!$C$8),D178&lt;&gt;Criteria!$C$9),1,0)</f>
        <v>1</v>
      </c>
    </row>
    <row r="179" customFormat="false" ht="15" hidden="false" customHeight="false" outlineLevel="0" collapsed="false">
      <c r="A179" s="8" t="s">
        <v>359</v>
      </c>
      <c r="B179" s="8" t="s">
        <v>360</v>
      </c>
      <c r="C179" s="8" t="s">
        <v>36</v>
      </c>
      <c r="D179" s="8" t="s">
        <v>48</v>
      </c>
      <c r="E179" s="8" t="s">
        <v>38</v>
      </c>
      <c r="F179" s="8" t="s">
        <v>53</v>
      </c>
      <c r="G179" s="9" t="n">
        <v>247100</v>
      </c>
      <c r="H179" s="8" t="n">
        <v>36</v>
      </c>
      <c r="I179" s="8" t="n">
        <v>31</v>
      </c>
      <c r="J179" s="8" t="n">
        <v>0</v>
      </c>
      <c r="K179" s="10" t="n">
        <v>0.12</v>
      </c>
      <c r="L179" s="8" t="s">
        <v>39</v>
      </c>
      <c r="M179" s="11" t="n">
        <f aca="false">IF(AND(H179&lt;=Criteria!$C$6,J179&lt;=Criteria!$C$7,L179="Yes",OR(C179&lt;&gt;"Catering",K179&gt;=Criteria!$C$8),D179&lt;&gt;Criteria!$C$9),1,0)</f>
        <v>1</v>
      </c>
    </row>
    <row r="180" customFormat="false" ht="15" hidden="false" customHeight="false" outlineLevel="0" collapsed="false">
      <c r="A180" s="12" t="s">
        <v>361</v>
      </c>
      <c r="B180" s="12" t="s">
        <v>362</v>
      </c>
      <c r="C180" s="12" t="s">
        <v>22</v>
      </c>
      <c r="D180" s="12" t="s">
        <v>61</v>
      </c>
      <c r="E180" s="12" t="s">
        <v>24</v>
      </c>
      <c r="F180" s="12" t="s">
        <v>33</v>
      </c>
      <c r="G180" s="13" t="n">
        <v>42900</v>
      </c>
      <c r="H180" s="12" t="n">
        <v>36</v>
      </c>
      <c r="I180" s="12" t="n">
        <v>34</v>
      </c>
      <c r="J180" s="12" t="n">
        <v>0</v>
      </c>
      <c r="K180" s="14" t="n">
        <v>0</v>
      </c>
      <c r="L180" s="12" t="s">
        <v>39</v>
      </c>
      <c r="M180" s="15" t="n">
        <f aca="false">IF(AND(H180&lt;=Criteria!$C$6,J180&lt;=Criteria!$C$7,L180="Yes",OR(C180&lt;&gt;"Catering",K180&gt;=Criteria!$C$8),D180&lt;&gt;Criteria!$C$9),1,0)</f>
        <v>0</v>
      </c>
    </row>
    <row r="181" customFormat="false" ht="15" hidden="false" customHeight="false" outlineLevel="0" collapsed="false">
      <c r="A181" s="8" t="s">
        <v>363</v>
      </c>
      <c r="B181" s="8" t="s">
        <v>364</v>
      </c>
      <c r="C181" s="8" t="s">
        <v>22</v>
      </c>
      <c r="D181" s="8" t="s">
        <v>48</v>
      </c>
      <c r="E181" s="8" t="s">
        <v>38</v>
      </c>
      <c r="F181" s="8" t="s">
        <v>33</v>
      </c>
      <c r="G181" s="9" t="n">
        <v>107300</v>
      </c>
      <c r="H181" s="8" t="n">
        <v>48</v>
      </c>
      <c r="I181" s="8" t="n">
        <v>33</v>
      </c>
      <c r="J181" s="8" t="n">
        <v>0</v>
      </c>
      <c r="K181" s="10" t="n">
        <v>0.06</v>
      </c>
      <c r="L181" s="8" t="s">
        <v>39</v>
      </c>
      <c r="M181" s="11" t="n">
        <f aca="false">IF(AND(H181&lt;=Criteria!$C$6,J181&lt;=Criteria!$C$7,L181="Yes",OR(C181&lt;&gt;"Catering",K181&gt;=Criteria!$C$8),D181&lt;&gt;Criteria!$C$9),1,0)</f>
        <v>0</v>
      </c>
    </row>
    <row r="182" customFormat="false" ht="15" hidden="false" customHeight="false" outlineLevel="0" collapsed="false">
      <c r="A182" s="12" t="s">
        <v>365</v>
      </c>
      <c r="B182" s="12" t="s">
        <v>366</v>
      </c>
      <c r="C182" s="12" t="s">
        <v>22</v>
      </c>
      <c r="D182" s="12" t="s">
        <v>48</v>
      </c>
      <c r="E182" s="12" t="s">
        <v>38</v>
      </c>
      <c r="F182" s="12" t="s">
        <v>33</v>
      </c>
      <c r="G182" s="13" t="n">
        <v>104900</v>
      </c>
      <c r="H182" s="12" t="n">
        <v>36</v>
      </c>
      <c r="I182" s="12" t="n">
        <v>15</v>
      </c>
      <c r="J182" s="12" t="n">
        <v>0</v>
      </c>
      <c r="K182" s="14" t="n">
        <v>0.13</v>
      </c>
      <c r="L182" s="12" t="s">
        <v>39</v>
      </c>
      <c r="M182" s="15" t="n">
        <f aca="false">IF(AND(H182&lt;=Criteria!$C$6,J182&lt;=Criteria!$C$7,L182="Yes",OR(C182&lt;&gt;"Catering",K182&gt;=Criteria!$C$8),D182&lt;&gt;Criteria!$C$9),1,0)</f>
        <v>1</v>
      </c>
    </row>
    <row r="183" customFormat="false" ht="15" hidden="false" customHeight="false" outlineLevel="0" collapsed="false">
      <c r="A183" s="8" t="s">
        <v>367</v>
      </c>
      <c r="B183" s="8" t="s">
        <v>368</v>
      </c>
      <c r="C183" s="8" t="s">
        <v>22</v>
      </c>
      <c r="D183" s="8" t="s">
        <v>133</v>
      </c>
      <c r="E183" s="8" t="s">
        <v>24</v>
      </c>
      <c r="F183" s="8" t="s">
        <v>53</v>
      </c>
      <c r="G183" s="9" t="n">
        <v>40700</v>
      </c>
      <c r="H183" s="8" t="n">
        <v>72</v>
      </c>
      <c r="I183" s="8" t="n">
        <v>48</v>
      </c>
      <c r="J183" s="8" t="n">
        <v>0</v>
      </c>
      <c r="K183" s="10" t="n">
        <v>0.19</v>
      </c>
      <c r="L183" s="8" t="s">
        <v>39</v>
      </c>
      <c r="M183" s="11" t="n">
        <f aca="false">IF(AND(H183&lt;=Criteria!$C$6,J183&lt;=Criteria!$C$7,L183="Yes",OR(C183&lt;&gt;"Catering",K183&gt;=Criteria!$C$8),D183&lt;&gt;Criteria!$C$9),1,0)</f>
        <v>1</v>
      </c>
    </row>
    <row r="184" customFormat="false" ht="15" hidden="false" customHeight="false" outlineLevel="0" collapsed="false">
      <c r="A184" s="12" t="s">
        <v>369</v>
      </c>
      <c r="B184" s="12" t="s">
        <v>370</v>
      </c>
      <c r="C184" s="12" t="s">
        <v>32</v>
      </c>
      <c r="D184" s="12" t="s">
        <v>42</v>
      </c>
      <c r="E184" s="12" t="s">
        <v>38</v>
      </c>
      <c r="F184" s="12" t="s">
        <v>33</v>
      </c>
      <c r="G184" s="13" t="n">
        <v>88600</v>
      </c>
      <c r="H184" s="12" t="n">
        <v>48</v>
      </c>
      <c r="I184" s="12" t="n">
        <v>17</v>
      </c>
      <c r="J184" s="12" t="n">
        <v>0</v>
      </c>
      <c r="K184" s="14" t="n">
        <v>0.11</v>
      </c>
      <c r="L184" s="12" t="s">
        <v>39</v>
      </c>
      <c r="M184" s="15" t="n">
        <f aca="false">IF(AND(H184&lt;=Criteria!$C$6,J184&lt;=Criteria!$C$7,L184="Yes",OR(C184&lt;&gt;"Catering",K184&gt;=Criteria!$C$8),D184&lt;&gt;Criteria!$C$9),1,0)</f>
        <v>1</v>
      </c>
    </row>
    <row r="185" customFormat="false" ht="15" hidden="false" customHeight="false" outlineLevel="0" collapsed="false">
      <c r="A185" s="8" t="s">
        <v>371</v>
      </c>
      <c r="B185" s="8" t="s">
        <v>372</v>
      </c>
      <c r="C185" s="8" t="s">
        <v>32</v>
      </c>
      <c r="D185" s="8" t="s">
        <v>133</v>
      </c>
      <c r="E185" s="8" t="s">
        <v>24</v>
      </c>
      <c r="F185" s="8" t="s">
        <v>33</v>
      </c>
      <c r="G185" s="9" t="n">
        <v>202900</v>
      </c>
      <c r="H185" s="8" t="n">
        <v>60</v>
      </c>
      <c r="I185" s="8" t="n">
        <v>19</v>
      </c>
      <c r="J185" s="8" t="n">
        <v>0</v>
      </c>
      <c r="K185" s="10" t="n">
        <v>0.11</v>
      </c>
      <c r="L185" s="8" t="s">
        <v>39</v>
      </c>
      <c r="M185" s="11" t="n">
        <f aca="false">IF(AND(H185&lt;=Criteria!$C$6,J185&lt;=Criteria!$C$7,L185="Yes",OR(C185&lt;&gt;"Catering",K185&gt;=Criteria!$C$8),D185&lt;&gt;Criteria!$C$9),1,0)</f>
        <v>1</v>
      </c>
    </row>
    <row r="186" customFormat="false" ht="15" hidden="false" customHeight="false" outlineLevel="0" collapsed="false">
      <c r="A186" s="12" t="s">
        <v>373</v>
      </c>
      <c r="B186" s="12" t="s">
        <v>374</v>
      </c>
      <c r="C186" s="12" t="s">
        <v>22</v>
      </c>
      <c r="D186" s="12" t="s">
        <v>48</v>
      </c>
      <c r="E186" s="12" t="s">
        <v>38</v>
      </c>
      <c r="F186" s="12" t="s">
        <v>25</v>
      </c>
      <c r="G186" s="13" t="n">
        <v>105200</v>
      </c>
      <c r="H186" s="12" t="n">
        <v>60</v>
      </c>
      <c r="I186" s="12" t="n">
        <v>34</v>
      </c>
      <c r="J186" s="12" t="n">
        <v>0</v>
      </c>
      <c r="K186" s="14" t="n">
        <v>0.16</v>
      </c>
      <c r="L186" s="12" t="s">
        <v>39</v>
      </c>
      <c r="M186" s="15" t="n">
        <f aca="false">IF(AND(H186&lt;=Criteria!$C$6,J186&lt;=Criteria!$C$7,L186="Yes",OR(C186&lt;&gt;"Catering",K186&gt;=Criteria!$C$8),D186&lt;&gt;Criteria!$C$9),1,0)</f>
        <v>1</v>
      </c>
    </row>
    <row r="187" customFormat="false" ht="15" hidden="false" customHeight="false" outlineLevel="0" collapsed="false">
      <c r="A187" s="8" t="s">
        <v>375</v>
      </c>
      <c r="B187" s="8" t="s">
        <v>325</v>
      </c>
      <c r="C187" s="8" t="s">
        <v>36</v>
      </c>
      <c r="D187" s="8" t="s">
        <v>42</v>
      </c>
      <c r="E187" s="8" t="s">
        <v>38</v>
      </c>
      <c r="F187" s="8" t="s">
        <v>33</v>
      </c>
      <c r="G187" s="9" t="n">
        <v>62300</v>
      </c>
      <c r="H187" s="8" t="n">
        <v>36</v>
      </c>
      <c r="I187" s="8" t="n">
        <v>15</v>
      </c>
      <c r="J187" s="8" t="n">
        <v>0</v>
      </c>
      <c r="K187" s="10" t="n">
        <v>0.17</v>
      </c>
      <c r="L187" s="8" t="s">
        <v>39</v>
      </c>
      <c r="M187" s="11" t="n">
        <f aca="false">IF(AND(H187&lt;=Criteria!$C$6,J187&lt;=Criteria!$C$7,L187="Yes",OR(C187&lt;&gt;"Catering",K187&gt;=Criteria!$C$8),D187&lt;&gt;Criteria!$C$9),1,0)</f>
        <v>1</v>
      </c>
    </row>
    <row r="188" customFormat="false" ht="15" hidden="false" customHeight="false" outlineLevel="0" collapsed="false">
      <c r="A188" s="12" t="s">
        <v>376</v>
      </c>
      <c r="B188" s="12" t="s">
        <v>377</v>
      </c>
      <c r="C188" s="12" t="s">
        <v>36</v>
      </c>
      <c r="D188" s="12" t="s">
        <v>48</v>
      </c>
      <c r="E188" s="12" t="s">
        <v>38</v>
      </c>
      <c r="F188" s="12" t="s">
        <v>25</v>
      </c>
      <c r="G188" s="13" t="n">
        <v>61900</v>
      </c>
      <c r="H188" s="12" t="n">
        <v>72</v>
      </c>
      <c r="I188" s="12" t="n">
        <v>63</v>
      </c>
      <c r="J188" s="12" t="n">
        <v>0</v>
      </c>
      <c r="K188" s="14" t="n">
        <v>0.12</v>
      </c>
      <c r="L188" s="12" t="s">
        <v>39</v>
      </c>
      <c r="M188" s="15" t="n">
        <f aca="false">IF(AND(H188&lt;=Criteria!$C$6,J188&lt;=Criteria!$C$7,L188="Yes",OR(C188&lt;&gt;"Catering",K188&gt;=Criteria!$C$8),D188&lt;&gt;Criteria!$C$9),1,0)</f>
        <v>1</v>
      </c>
    </row>
    <row r="189" customFormat="false" ht="15" hidden="false" customHeight="false" outlineLevel="0" collapsed="false">
      <c r="A189" s="8" t="s">
        <v>378</v>
      </c>
      <c r="B189" s="8" t="s">
        <v>379</v>
      </c>
      <c r="C189" s="8" t="s">
        <v>22</v>
      </c>
      <c r="D189" s="8" t="s">
        <v>37</v>
      </c>
      <c r="E189" s="8" t="s">
        <v>38</v>
      </c>
      <c r="F189" s="8" t="s">
        <v>25</v>
      </c>
      <c r="G189" s="9" t="n">
        <v>68600</v>
      </c>
      <c r="H189" s="8" t="n">
        <v>48</v>
      </c>
      <c r="I189" s="8" t="n">
        <v>22</v>
      </c>
      <c r="J189" s="8" t="n">
        <v>0</v>
      </c>
      <c r="K189" s="10" t="n">
        <v>0</v>
      </c>
      <c r="L189" s="8" t="s">
        <v>39</v>
      </c>
      <c r="M189" s="11" t="n">
        <f aca="false">IF(AND(H189&lt;=Criteria!$C$6,J189&lt;=Criteria!$C$7,L189="Yes",OR(C189&lt;&gt;"Catering",K189&gt;=Criteria!$C$8),D189&lt;&gt;Criteria!$C$9),1,0)</f>
        <v>0</v>
      </c>
    </row>
    <row r="190" customFormat="false" ht="15" hidden="false" customHeight="false" outlineLevel="0" collapsed="false">
      <c r="A190" s="12" t="s">
        <v>380</v>
      </c>
      <c r="B190" s="12" t="s">
        <v>381</v>
      </c>
      <c r="C190" s="12" t="s">
        <v>32</v>
      </c>
      <c r="D190" s="12" t="s">
        <v>48</v>
      </c>
      <c r="E190" s="12" t="s">
        <v>38</v>
      </c>
      <c r="F190" s="12" t="s">
        <v>33</v>
      </c>
      <c r="G190" s="13" t="n">
        <v>202300</v>
      </c>
      <c r="H190" s="12" t="n">
        <v>72</v>
      </c>
      <c r="I190" s="12" t="n">
        <v>30</v>
      </c>
      <c r="J190" s="12" t="n">
        <v>0</v>
      </c>
      <c r="K190" s="14" t="n">
        <v>0.18</v>
      </c>
      <c r="L190" s="12" t="s">
        <v>39</v>
      </c>
      <c r="M190" s="15" t="n">
        <f aca="false">IF(AND(H190&lt;=Criteria!$C$6,J190&lt;=Criteria!$C$7,L190="Yes",OR(C190&lt;&gt;"Catering",K190&gt;=Criteria!$C$8),D190&lt;&gt;Criteria!$C$9),1,0)</f>
        <v>1</v>
      </c>
    </row>
    <row r="191" customFormat="false" ht="15" hidden="false" customHeight="false" outlineLevel="0" collapsed="false">
      <c r="A191" s="8" t="s">
        <v>382</v>
      </c>
      <c r="B191" s="8" t="s">
        <v>383</v>
      </c>
      <c r="C191" s="8" t="s">
        <v>22</v>
      </c>
      <c r="D191" s="8" t="s">
        <v>61</v>
      </c>
      <c r="E191" s="8" t="s">
        <v>24</v>
      </c>
      <c r="F191" s="8" t="s">
        <v>25</v>
      </c>
      <c r="G191" s="9" t="n">
        <v>62500</v>
      </c>
      <c r="H191" s="8" t="n">
        <v>72</v>
      </c>
      <c r="I191" s="8" t="n">
        <v>18</v>
      </c>
      <c r="J191" s="8" t="n">
        <v>0</v>
      </c>
      <c r="K191" s="10" t="n">
        <v>0.18</v>
      </c>
      <c r="L191" s="8" t="s">
        <v>39</v>
      </c>
      <c r="M191" s="11" t="n">
        <f aca="false">IF(AND(H191&lt;=Criteria!$C$6,J191&lt;=Criteria!$C$7,L191="Yes",OR(C191&lt;&gt;"Catering",K191&gt;=Criteria!$C$8),D191&lt;&gt;Criteria!$C$9),1,0)</f>
        <v>1</v>
      </c>
    </row>
    <row r="192" customFormat="false" ht="15" hidden="false" customHeight="false" outlineLevel="0" collapsed="false">
      <c r="A192" s="12" t="s">
        <v>384</v>
      </c>
      <c r="B192" s="12" t="s">
        <v>385</v>
      </c>
      <c r="C192" s="12" t="s">
        <v>22</v>
      </c>
      <c r="D192" s="12" t="s">
        <v>37</v>
      </c>
      <c r="E192" s="12" t="s">
        <v>38</v>
      </c>
      <c r="F192" s="12" t="s">
        <v>25</v>
      </c>
      <c r="G192" s="13" t="n">
        <v>21800</v>
      </c>
      <c r="H192" s="12" t="n">
        <v>60</v>
      </c>
      <c r="I192" s="12" t="n">
        <v>46</v>
      </c>
      <c r="J192" s="12" t="n">
        <v>0</v>
      </c>
      <c r="K192" s="14" t="n">
        <v>0.23</v>
      </c>
      <c r="L192" s="12" t="s">
        <v>39</v>
      </c>
      <c r="M192" s="15" t="n">
        <f aca="false">IF(AND(H192&lt;=Criteria!$C$6,J192&lt;=Criteria!$C$7,L192="Yes",OR(C192&lt;&gt;"Catering",K192&gt;=Criteria!$C$8),D192&lt;&gt;Criteria!$C$9),1,0)</f>
        <v>1</v>
      </c>
    </row>
    <row r="193" customFormat="false" ht="15" hidden="false" customHeight="false" outlineLevel="0" collapsed="false">
      <c r="A193" s="8" t="s">
        <v>386</v>
      </c>
      <c r="B193" s="8" t="s">
        <v>387</v>
      </c>
      <c r="C193" s="8" t="s">
        <v>36</v>
      </c>
      <c r="D193" s="8" t="s">
        <v>42</v>
      </c>
      <c r="E193" s="8" t="s">
        <v>38</v>
      </c>
      <c r="F193" s="8" t="s">
        <v>33</v>
      </c>
      <c r="G193" s="9" t="n">
        <v>243200</v>
      </c>
      <c r="H193" s="8" t="n">
        <v>72</v>
      </c>
      <c r="I193" s="8" t="n">
        <v>33</v>
      </c>
      <c r="J193" s="8" t="n">
        <v>0</v>
      </c>
      <c r="K193" s="10" t="n">
        <v>0.08</v>
      </c>
      <c r="L193" s="8" t="s">
        <v>39</v>
      </c>
      <c r="M193" s="11" t="n">
        <f aca="false">IF(AND(H193&lt;=Criteria!$C$6,J193&lt;=Criteria!$C$7,L193="Yes",OR(C193&lt;&gt;"Catering",K193&gt;=Criteria!$C$8),D193&lt;&gt;Criteria!$C$9),1,0)</f>
        <v>1</v>
      </c>
    </row>
    <row r="194" customFormat="false" ht="15" hidden="false" customHeight="false" outlineLevel="0" collapsed="false">
      <c r="A194" s="12" t="s">
        <v>388</v>
      </c>
      <c r="B194" s="12" t="s">
        <v>389</v>
      </c>
      <c r="C194" s="12" t="s">
        <v>32</v>
      </c>
      <c r="D194" s="12" t="s">
        <v>42</v>
      </c>
      <c r="E194" s="12" t="s">
        <v>38</v>
      </c>
      <c r="F194" s="12" t="s">
        <v>33</v>
      </c>
      <c r="G194" s="13" t="n">
        <v>135900</v>
      </c>
      <c r="H194" s="12" t="n">
        <v>72</v>
      </c>
      <c r="I194" s="12" t="n">
        <v>40</v>
      </c>
      <c r="J194" s="12" t="n">
        <v>0</v>
      </c>
      <c r="K194" s="14" t="n">
        <v>0.08</v>
      </c>
      <c r="L194" s="12" t="s">
        <v>39</v>
      </c>
      <c r="M194" s="15" t="n">
        <f aca="false">IF(AND(H194&lt;=Criteria!$C$6,J194&lt;=Criteria!$C$7,L194="Yes",OR(C194&lt;&gt;"Catering",K194&gt;=Criteria!$C$8),D194&lt;&gt;Criteria!$C$9),1,0)</f>
        <v>1</v>
      </c>
    </row>
    <row r="195" customFormat="false" ht="15" hidden="false" customHeight="false" outlineLevel="0" collapsed="false">
      <c r="A195" s="8" t="s">
        <v>390</v>
      </c>
      <c r="B195" s="8" t="s">
        <v>391</v>
      </c>
      <c r="C195" s="8" t="s">
        <v>22</v>
      </c>
      <c r="D195" s="8" t="s">
        <v>48</v>
      </c>
      <c r="E195" s="8" t="s">
        <v>38</v>
      </c>
      <c r="F195" s="8" t="s">
        <v>25</v>
      </c>
      <c r="G195" s="9" t="n">
        <v>70600</v>
      </c>
      <c r="H195" s="8" t="n">
        <v>60</v>
      </c>
      <c r="I195" s="8" t="n">
        <v>47</v>
      </c>
      <c r="J195" s="8" t="n">
        <v>0</v>
      </c>
      <c r="K195" s="10" t="n">
        <v>0.06</v>
      </c>
      <c r="L195" s="8" t="s">
        <v>39</v>
      </c>
      <c r="M195" s="11" t="n">
        <f aca="false">IF(AND(H195&lt;=Criteria!$C$6,J195&lt;=Criteria!$C$7,L195="Yes",OR(C195&lt;&gt;"Catering",K195&gt;=Criteria!$C$8),D195&lt;&gt;Criteria!$C$9),1,0)</f>
        <v>0</v>
      </c>
    </row>
    <row r="196" customFormat="false" ht="15" hidden="false" customHeight="false" outlineLevel="0" collapsed="false">
      <c r="A196" s="12" t="s">
        <v>392</v>
      </c>
      <c r="B196" s="12" t="s">
        <v>393</v>
      </c>
      <c r="C196" s="12" t="s">
        <v>32</v>
      </c>
      <c r="D196" s="12" t="s">
        <v>42</v>
      </c>
      <c r="E196" s="12" t="s">
        <v>38</v>
      </c>
      <c r="F196" s="12" t="s">
        <v>33</v>
      </c>
      <c r="G196" s="13" t="n">
        <v>148300</v>
      </c>
      <c r="H196" s="12" t="n">
        <v>84</v>
      </c>
      <c r="I196" s="12" t="n">
        <v>27</v>
      </c>
      <c r="J196" s="12" t="n">
        <v>0</v>
      </c>
      <c r="K196" s="14" t="n">
        <v>0.16</v>
      </c>
      <c r="L196" s="12" t="s">
        <v>39</v>
      </c>
      <c r="M196" s="15" t="n">
        <f aca="false">IF(AND(H196&lt;=Criteria!$C$6,J196&lt;=Criteria!$C$7,L196="Yes",OR(C196&lt;&gt;"Catering",K196&gt;=Criteria!$C$8),D196&lt;&gt;Criteria!$C$9),1,0)</f>
        <v>0</v>
      </c>
    </row>
    <row r="197" customFormat="false" ht="15" hidden="false" customHeight="false" outlineLevel="0" collapsed="false">
      <c r="A197" s="8" t="s">
        <v>394</v>
      </c>
      <c r="B197" s="8" t="s">
        <v>395</v>
      </c>
      <c r="C197" s="8" t="s">
        <v>22</v>
      </c>
      <c r="D197" s="8" t="s">
        <v>42</v>
      </c>
      <c r="E197" s="8" t="s">
        <v>38</v>
      </c>
      <c r="F197" s="8" t="s">
        <v>25</v>
      </c>
      <c r="G197" s="9" t="n">
        <v>88100</v>
      </c>
      <c r="H197" s="8" t="n">
        <v>60</v>
      </c>
      <c r="I197" s="8" t="n">
        <v>49</v>
      </c>
      <c r="J197" s="8" t="n">
        <v>0</v>
      </c>
      <c r="K197" s="10" t="n">
        <v>0.15</v>
      </c>
      <c r="L197" s="8" t="s">
        <v>39</v>
      </c>
      <c r="M197" s="11" t="n">
        <f aca="false">IF(AND(H197&lt;=Criteria!$C$6,J197&lt;=Criteria!$C$7,L197="Yes",OR(C197&lt;&gt;"Catering",K197&gt;=Criteria!$C$8),D197&lt;&gt;Criteria!$C$9),1,0)</f>
        <v>1</v>
      </c>
    </row>
    <row r="198" customFormat="false" ht="15" hidden="false" customHeight="false" outlineLevel="0" collapsed="false">
      <c r="A198" s="12" t="s">
        <v>396</v>
      </c>
      <c r="B198" s="12" t="s">
        <v>397</v>
      </c>
      <c r="C198" s="12" t="s">
        <v>36</v>
      </c>
      <c r="D198" s="12" t="s">
        <v>42</v>
      </c>
      <c r="E198" s="12" t="s">
        <v>38</v>
      </c>
      <c r="F198" s="12" t="s">
        <v>33</v>
      </c>
      <c r="G198" s="13" t="n">
        <v>310300</v>
      </c>
      <c r="H198" s="12" t="n">
        <v>72</v>
      </c>
      <c r="I198" s="12" t="n">
        <v>62</v>
      </c>
      <c r="J198" s="12" t="n">
        <v>0</v>
      </c>
      <c r="K198" s="14" t="n">
        <v>0.07</v>
      </c>
      <c r="L198" s="12" t="s">
        <v>39</v>
      </c>
      <c r="M198" s="15" t="n">
        <f aca="false">IF(AND(H198&lt;=Criteria!$C$6,J198&lt;=Criteria!$C$7,L198="Yes",OR(C198&lt;&gt;"Catering",K198&gt;=Criteria!$C$8),D198&lt;&gt;Criteria!$C$9),1,0)</f>
        <v>1</v>
      </c>
    </row>
    <row r="199" customFormat="false" ht="15" hidden="false" customHeight="false" outlineLevel="0" collapsed="false">
      <c r="A199" s="8" t="s">
        <v>398</v>
      </c>
      <c r="B199" s="8" t="s">
        <v>399</v>
      </c>
      <c r="C199" s="8" t="s">
        <v>32</v>
      </c>
      <c r="D199" s="8" t="s">
        <v>37</v>
      </c>
      <c r="E199" s="8" t="s">
        <v>38</v>
      </c>
      <c r="F199" s="8" t="s">
        <v>33</v>
      </c>
      <c r="G199" s="9" t="n">
        <v>214600</v>
      </c>
      <c r="H199" s="8" t="n">
        <v>36</v>
      </c>
      <c r="I199" s="8" t="n">
        <v>22</v>
      </c>
      <c r="J199" s="8" t="n">
        <v>0</v>
      </c>
      <c r="K199" s="10" t="n">
        <v>0.07</v>
      </c>
      <c r="L199" s="8" t="s">
        <v>39</v>
      </c>
      <c r="M199" s="11" t="n">
        <f aca="false">IF(AND(H199&lt;=Criteria!$C$6,J199&lt;=Criteria!$C$7,L199="Yes",OR(C199&lt;&gt;"Catering",K199&gt;=Criteria!$C$8),D199&lt;&gt;Criteria!$C$9),1,0)</f>
        <v>1</v>
      </c>
    </row>
    <row r="200" customFormat="false" ht="15" hidden="false" customHeight="false" outlineLevel="0" collapsed="false">
      <c r="A200" s="12" t="s">
        <v>400</v>
      </c>
      <c r="B200" s="12" t="s">
        <v>325</v>
      </c>
      <c r="C200" s="12" t="s">
        <v>32</v>
      </c>
      <c r="D200" s="12" t="s">
        <v>75</v>
      </c>
      <c r="E200" s="12" t="s">
        <v>24</v>
      </c>
      <c r="F200" s="12" t="s">
        <v>33</v>
      </c>
      <c r="G200" s="13" t="n">
        <v>223800</v>
      </c>
      <c r="H200" s="12" t="n">
        <v>60</v>
      </c>
      <c r="I200" s="12" t="n">
        <v>20</v>
      </c>
      <c r="J200" s="12" t="n">
        <v>0</v>
      </c>
      <c r="K200" s="14" t="n">
        <v>0.18</v>
      </c>
      <c r="L200" s="12" t="s">
        <v>39</v>
      </c>
      <c r="M200" s="15" t="n">
        <f aca="false">IF(AND(H200&lt;=Criteria!$C$6,J200&lt;=Criteria!$C$7,L200="Yes",OR(C200&lt;&gt;"Catering",K200&gt;=Criteria!$C$8),D200&lt;&gt;Criteria!$C$9),1,0)</f>
        <v>1</v>
      </c>
    </row>
    <row r="201" customFormat="false" ht="15" hidden="false" customHeight="false" outlineLevel="0" collapsed="false">
      <c r="A201" s="8" t="s">
        <v>401</v>
      </c>
      <c r="B201" s="8" t="s">
        <v>402</v>
      </c>
      <c r="C201" s="8" t="s">
        <v>36</v>
      </c>
      <c r="D201" s="8" t="s">
        <v>108</v>
      </c>
      <c r="E201" s="8" t="s">
        <v>108</v>
      </c>
      <c r="F201" s="8" t="s">
        <v>25</v>
      </c>
      <c r="G201" s="9" t="n">
        <v>85200</v>
      </c>
      <c r="H201" s="8" t="n">
        <v>72</v>
      </c>
      <c r="I201" s="8" t="n">
        <v>35</v>
      </c>
      <c r="J201" s="8" t="n">
        <v>0</v>
      </c>
      <c r="K201" s="10" t="n">
        <v>0.12</v>
      </c>
      <c r="L201" s="8" t="s">
        <v>39</v>
      </c>
      <c r="M201" s="11" t="n">
        <f aca="false">IF(AND(H201&lt;=Criteria!$C$6,J201&lt;=Criteria!$C$7,L201="Yes",OR(C201&lt;&gt;"Catering",K201&gt;=Criteria!$C$8),D201&lt;&gt;Criteria!$C$9),1,0)</f>
        <v>1</v>
      </c>
    </row>
    <row r="202" customFormat="false" ht="15" hidden="false" customHeight="false" outlineLevel="0" collapsed="false">
      <c r="A202" s="12" t="s">
        <v>403</v>
      </c>
      <c r="B202" s="12" t="s">
        <v>404</v>
      </c>
      <c r="C202" s="12" t="s">
        <v>22</v>
      </c>
      <c r="D202" s="12" t="s">
        <v>37</v>
      </c>
      <c r="E202" s="12" t="s">
        <v>38</v>
      </c>
      <c r="F202" s="12" t="s">
        <v>53</v>
      </c>
      <c r="G202" s="13" t="n">
        <v>58300</v>
      </c>
      <c r="H202" s="12" t="n">
        <v>48</v>
      </c>
      <c r="I202" s="12" t="n">
        <v>21</v>
      </c>
      <c r="J202" s="12" t="n">
        <v>0</v>
      </c>
      <c r="K202" s="14" t="n">
        <v>0.08</v>
      </c>
      <c r="L202" s="12" t="s">
        <v>39</v>
      </c>
      <c r="M202" s="15" t="n">
        <f aca="false">IF(AND(H202&lt;=Criteria!$C$6,J202&lt;=Criteria!$C$7,L202="Yes",OR(C202&lt;&gt;"Catering",K202&gt;=Criteria!$C$8),D202&lt;&gt;Criteria!$C$9),1,0)</f>
        <v>0</v>
      </c>
    </row>
    <row r="203" customFormat="false" ht="15" hidden="false" customHeight="false" outlineLevel="0" collapsed="false">
      <c r="A203" s="8" t="s">
        <v>405</v>
      </c>
      <c r="B203" s="8" t="s">
        <v>406</v>
      </c>
      <c r="C203" s="8" t="s">
        <v>36</v>
      </c>
      <c r="D203" s="8" t="s">
        <v>48</v>
      </c>
      <c r="E203" s="8" t="s">
        <v>38</v>
      </c>
      <c r="F203" s="8" t="s">
        <v>53</v>
      </c>
      <c r="G203" s="9" t="n">
        <v>123100</v>
      </c>
      <c r="H203" s="8" t="n">
        <v>36</v>
      </c>
      <c r="I203" s="8" t="n">
        <v>19</v>
      </c>
      <c r="J203" s="8" t="n">
        <v>0</v>
      </c>
      <c r="K203" s="10" t="n">
        <v>0.09</v>
      </c>
      <c r="L203" s="8" t="s">
        <v>39</v>
      </c>
      <c r="M203" s="11" t="n">
        <f aca="false">IF(AND(H203&lt;=Criteria!$C$6,J203&lt;=Criteria!$C$7,L203="Yes",OR(C203&lt;&gt;"Catering",K203&gt;=Criteria!$C$8),D203&lt;&gt;Criteria!$C$9),1,0)</f>
        <v>1</v>
      </c>
    </row>
    <row r="204" customFormat="false" ht="15" hidden="false" customHeight="false" outlineLevel="0" collapsed="false">
      <c r="A204" s="12" t="s">
        <v>407</v>
      </c>
      <c r="B204" s="12" t="s">
        <v>408</v>
      </c>
      <c r="C204" s="12" t="s">
        <v>32</v>
      </c>
      <c r="D204" s="12" t="s">
        <v>42</v>
      </c>
      <c r="E204" s="12" t="s">
        <v>38</v>
      </c>
      <c r="F204" s="12" t="s">
        <v>53</v>
      </c>
      <c r="G204" s="13" t="n">
        <v>89200</v>
      </c>
      <c r="H204" s="12" t="n">
        <v>72</v>
      </c>
      <c r="I204" s="12" t="n">
        <v>41</v>
      </c>
      <c r="J204" s="12" t="n">
        <v>0</v>
      </c>
      <c r="K204" s="14" t="n">
        <v>0.13</v>
      </c>
      <c r="L204" s="12" t="s">
        <v>39</v>
      </c>
      <c r="M204" s="15" t="n">
        <f aca="false">IF(AND(H204&lt;=Criteria!$C$6,J204&lt;=Criteria!$C$7,L204="Yes",OR(C204&lt;&gt;"Catering",K204&gt;=Criteria!$C$8),D204&lt;&gt;Criteria!$C$9),1,0)</f>
        <v>1</v>
      </c>
    </row>
    <row r="205" customFormat="false" ht="15" hidden="false" customHeight="false" outlineLevel="0" collapsed="false">
      <c r="A205" s="8" t="s">
        <v>409</v>
      </c>
      <c r="B205" s="8" t="s">
        <v>410</v>
      </c>
      <c r="C205" s="8" t="s">
        <v>32</v>
      </c>
      <c r="D205" s="8" t="s">
        <v>42</v>
      </c>
      <c r="E205" s="8" t="s">
        <v>38</v>
      </c>
      <c r="F205" s="8" t="s">
        <v>25</v>
      </c>
      <c r="G205" s="9" t="n">
        <v>188900</v>
      </c>
      <c r="H205" s="8" t="n">
        <v>72</v>
      </c>
      <c r="I205" s="8" t="n">
        <v>22</v>
      </c>
      <c r="J205" s="8" t="n">
        <v>0</v>
      </c>
      <c r="K205" s="10" t="n">
        <v>0.08</v>
      </c>
      <c r="L205" s="8" t="s">
        <v>39</v>
      </c>
      <c r="M205" s="11" t="n">
        <f aca="false">IF(AND(H205&lt;=Criteria!$C$6,J205&lt;=Criteria!$C$7,L205="Yes",OR(C205&lt;&gt;"Catering",K205&gt;=Criteria!$C$8),D205&lt;&gt;Criteria!$C$9),1,0)</f>
        <v>1</v>
      </c>
    </row>
    <row r="206" customFormat="false" ht="15" hidden="false" customHeight="false" outlineLevel="0" collapsed="false">
      <c r="A206" s="12" t="s">
        <v>411</v>
      </c>
      <c r="B206" s="12" t="s">
        <v>412</v>
      </c>
      <c r="C206" s="12" t="s">
        <v>22</v>
      </c>
      <c r="D206" s="12" t="s">
        <v>37</v>
      </c>
      <c r="E206" s="12" t="s">
        <v>38</v>
      </c>
      <c r="F206" s="12" t="s">
        <v>25</v>
      </c>
      <c r="G206" s="13" t="n">
        <v>85000</v>
      </c>
      <c r="H206" s="12" t="n">
        <v>48</v>
      </c>
      <c r="I206" s="12" t="n">
        <v>37</v>
      </c>
      <c r="J206" s="12" t="n">
        <v>63</v>
      </c>
      <c r="K206" s="14" t="n">
        <v>0.22</v>
      </c>
      <c r="L206" s="12" t="s">
        <v>39</v>
      </c>
      <c r="M206" s="15" t="n">
        <f aca="false">IF(AND(H206&lt;=Criteria!$C$6,J206&lt;=Criteria!$C$7,L206="Yes",OR(C206&lt;&gt;"Catering",K206&gt;=Criteria!$C$8),D206&lt;&gt;Criteria!$C$9),1,0)</f>
        <v>0</v>
      </c>
    </row>
    <row r="207" customFormat="false" ht="15" hidden="false" customHeight="false" outlineLevel="0" collapsed="false">
      <c r="A207" s="8" t="s">
        <v>413</v>
      </c>
      <c r="B207" s="8" t="s">
        <v>414</v>
      </c>
      <c r="C207" s="8" t="s">
        <v>32</v>
      </c>
      <c r="D207" s="8" t="s">
        <v>48</v>
      </c>
      <c r="E207" s="8" t="s">
        <v>38</v>
      </c>
      <c r="F207" s="8" t="s">
        <v>33</v>
      </c>
      <c r="G207" s="9" t="n">
        <v>71600</v>
      </c>
      <c r="H207" s="8" t="n">
        <v>36</v>
      </c>
      <c r="I207" s="8" t="n">
        <v>26</v>
      </c>
      <c r="J207" s="8" t="n">
        <v>0</v>
      </c>
      <c r="K207" s="10" t="n">
        <v>0.23</v>
      </c>
      <c r="L207" s="8" t="s">
        <v>39</v>
      </c>
      <c r="M207" s="11" t="n">
        <f aca="false">IF(AND(H207&lt;=Criteria!$C$6,J207&lt;=Criteria!$C$7,L207="Yes",OR(C207&lt;&gt;"Catering",K207&gt;=Criteria!$C$8),D207&lt;&gt;Criteria!$C$9),1,0)</f>
        <v>1</v>
      </c>
    </row>
    <row r="208" customFormat="false" ht="15" hidden="false" customHeight="false" outlineLevel="0" collapsed="false">
      <c r="A208" s="12" t="s">
        <v>415</v>
      </c>
      <c r="B208" s="12" t="s">
        <v>416</v>
      </c>
      <c r="C208" s="12" t="s">
        <v>32</v>
      </c>
      <c r="D208" s="12" t="s">
        <v>108</v>
      </c>
      <c r="E208" s="12" t="s">
        <v>108</v>
      </c>
      <c r="F208" s="12" t="s">
        <v>33</v>
      </c>
      <c r="G208" s="13" t="n">
        <v>145800</v>
      </c>
      <c r="H208" s="12" t="n">
        <v>72</v>
      </c>
      <c r="I208" s="12" t="n">
        <v>29</v>
      </c>
      <c r="J208" s="12" t="n">
        <v>0</v>
      </c>
      <c r="K208" s="14" t="n">
        <v>0.18</v>
      </c>
      <c r="L208" s="12" t="s">
        <v>39</v>
      </c>
      <c r="M208" s="15" t="n">
        <f aca="false">IF(AND(H208&lt;=Criteria!$C$6,J208&lt;=Criteria!$C$7,L208="Yes",OR(C208&lt;&gt;"Catering",K208&gt;=Criteria!$C$8),D208&lt;&gt;Criteria!$C$9),1,0)</f>
        <v>1</v>
      </c>
    </row>
    <row r="209" customFormat="false" ht="15" hidden="false" customHeight="false" outlineLevel="0" collapsed="false">
      <c r="A209" s="8" t="s">
        <v>417</v>
      </c>
      <c r="B209" s="8" t="s">
        <v>418</v>
      </c>
      <c r="C209" s="8" t="s">
        <v>22</v>
      </c>
      <c r="D209" s="8" t="s">
        <v>61</v>
      </c>
      <c r="E209" s="8" t="s">
        <v>24</v>
      </c>
      <c r="F209" s="8" t="s">
        <v>33</v>
      </c>
      <c r="G209" s="9" t="n">
        <v>99600</v>
      </c>
      <c r="H209" s="8" t="n">
        <v>48</v>
      </c>
      <c r="I209" s="8" t="n">
        <v>23</v>
      </c>
      <c r="J209" s="8" t="n">
        <v>0</v>
      </c>
      <c r="K209" s="10" t="n">
        <v>0.2</v>
      </c>
      <c r="L209" s="8" t="s">
        <v>39</v>
      </c>
      <c r="M209" s="11" t="n">
        <f aca="false">IF(AND(H209&lt;=Criteria!$C$6,J209&lt;=Criteria!$C$7,L209="Yes",OR(C209&lt;&gt;"Catering",K209&gt;=Criteria!$C$8),D209&lt;&gt;Criteria!$C$9),1,0)</f>
        <v>1</v>
      </c>
    </row>
    <row r="210" customFormat="false" ht="15" hidden="false" customHeight="false" outlineLevel="0" collapsed="false">
      <c r="A210" s="12" t="s">
        <v>419</v>
      </c>
      <c r="B210" s="12" t="s">
        <v>420</v>
      </c>
      <c r="C210" s="12" t="s">
        <v>32</v>
      </c>
      <c r="D210" s="12" t="s">
        <v>23</v>
      </c>
      <c r="E210" s="12" t="s">
        <v>24</v>
      </c>
      <c r="F210" s="12" t="s">
        <v>33</v>
      </c>
      <c r="G210" s="13" t="n">
        <v>210000</v>
      </c>
      <c r="H210" s="12" t="n">
        <v>60</v>
      </c>
      <c r="I210" s="12" t="n">
        <v>29</v>
      </c>
      <c r="J210" s="12" t="n">
        <v>0</v>
      </c>
      <c r="K210" s="14" t="n">
        <v>0.13</v>
      </c>
      <c r="L210" s="12" t="s">
        <v>39</v>
      </c>
      <c r="M210" s="15" t="n">
        <f aca="false">IF(AND(H210&lt;=Criteria!$C$6,J210&lt;=Criteria!$C$7,L210="Yes",OR(C210&lt;&gt;"Catering",K210&gt;=Criteria!$C$8),D210&lt;&gt;Criteria!$C$9),1,0)</f>
        <v>0</v>
      </c>
    </row>
    <row r="211" customFormat="false" ht="15" hidden="false" customHeight="false" outlineLevel="0" collapsed="false">
      <c r="A211" s="8" t="s">
        <v>421</v>
      </c>
      <c r="B211" s="8" t="s">
        <v>422</v>
      </c>
      <c r="C211" s="8" t="s">
        <v>32</v>
      </c>
      <c r="D211" s="8" t="s">
        <v>48</v>
      </c>
      <c r="E211" s="8" t="s">
        <v>38</v>
      </c>
      <c r="F211" s="8" t="s">
        <v>33</v>
      </c>
      <c r="G211" s="9" t="n">
        <v>178200</v>
      </c>
      <c r="H211" s="8" t="n">
        <v>72</v>
      </c>
      <c r="I211" s="8" t="n">
        <v>18</v>
      </c>
      <c r="J211" s="8" t="n">
        <v>0</v>
      </c>
      <c r="K211" s="10" t="n">
        <v>0.07</v>
      </c>
      <c r="L211" s="8" t="s">
        <v>39</v>
      </c>
      <c r="M211" s="11" t="n">
        <f aca="false">IF(AND(H211&lt;=Criteria!$C$6,J211&lt;=Criteria!$C$7,L211="Yes",OR(C211&lt;&gt;"Catering",K211&gt;=Criteria!$C$8),D211&lt;&gt;Criteria!$C$9),1,0)</f>
        <v>1</v>
      </c>
    </row>
    <row r="212" customFormat="false" ht="15" hidden="false" customHeight="false" outlineLevel="0" collapsed="false">
      <c r="A212" s="12" t="s">
        <v>423</v>
      </c>
      <c r="B212" s="12" t="s">
        <v>424</v>
      </c>
      <c r="C212" s="12" t="s">
        <v>32</v>
      </c>
      <c r="D212" s="12" t="s">
        <v>42</v>
      </c>
      <c r="E212" s="12" t="s">
        <v>38</v>
      </c>
      <c r="F212" s="12" t="s">
        <v>33</v>
      </c>
      <c r="G212" s="13" t="n">
        <v>194300</v>
      </c>
      <c r="H212" s="12" t="n">
        <v>72</v>
      </c>
      <c r="I212" s="12" t="n">
        <v>59</v>
      </c>
      <c r="J212" s="12" t="n">
        <v>0</v>
      </c>
      <c r="K212" s="14" t="n">
        <v>0.09</v>
      </c>
      <c r="L212" s="12" t="s">
        <v>39</v>
      </c>
      <c r="M212" s="15" t="n">
        <f aca="false">IF(AND(H212&lt;=Criteria!$C$6,J212&lt;=Criteria!$C$7,L212="Yes",OR(C212&lt;&gt;"Catering",K212&gt;=Criteria!$C$8),D212&lt;&gt;Criteria!$C$9),1,0)</f>
        <v>1</v>
      </c>
    </row>
    <row r="213" customFormat="false" ht="15" hidden="false" customHeight="false" outlineLevel="0" collapsed="false">
      <c r="A213" s="8" t="s">
        <v>425</v>
      </c>
      <c r="B213" s="8" t="s">
        <v>426</v>
      </c>
      <c r="C213" s="8" t="s">
        <v>32</v>
      </c>
      <c r="D213" s="8" t="s">
        <v>37</v>
      </c>
      <c r="E213" s="8" t="s">
        <v>38</v>
      </c>
      <c r="F213" s="8" t="s">
        <v>25</v>
      </c>
      <c r="G213" s="9" t="n">
        <v>179100</v>
      </c>
      <c r="H213" s="8" t="n">
        <v>36</v>
      </c>
      <c r="I213" s="8" t="n">
        <v>21</v>
      </c>
      <c r="J213" s="8" t="n">
        <v>0</v>
      </c>
      <c r="K213" s="10" t="n">
        <v>0.08</v>
      </c>
      <c r="L213" s="8" t="s">
        <v>39</v>
      </c>
      <c r="M213" s="11" t="n">
        <f aca="false">IF(AND(H213&lt;=Criteria!$C$6,J213&lt;=Criteria!$C$7,L213="Yes",OR(C213&lt;&gt;"Catering",K213&gt;=Criteria!$C$8),D213&lt;&gt;Criteria!$C$9),1,0)</f>
        <v>1</v>
      </c>
    </row>
    <row r="214" customFormat="false" ht="15" hidden="false" customHeight="false" outlineLevel="0" collapsed="false">
      <c r="A214" s="12" t="s">
        <v>427</v>
      </c>
      <c r="B214" s="12" t="s">
        <v>428</v>
      </c>
      <c r="C214" s="12" t="s">
        <v>32</v>
      </c>
      <c r="D214" s="12" t="s">
        <v>48</v>
      </c>
      <c r="E214" s="12" t="s">
        <v>38</v>
      </c>
      <c r="F214" s="12" t="s">
        <v>25</v>
      </c>
      <c r="G214" s="13" t="n">
        <v>218900</v>
      </c>
      <c r="H214" s="12" t="n">
        <v>72</v>
      </c>
      <c r="I214" s="12" t="n">
        <v>65</v>
      </c>
      <c r="J214" s="12" t="n">
        <v>0</v>
      </c>
      <c r="K214" s="14" t="n">
        <v>0.21</v>
      </c>
      <c r="L214" s="12" t="s">
        <v>39</v>
      </c>
      <c r="M214" s="15" t="n">
        <f aca="false">IF(AND(H214&lt;=Criteria!$C$6,J214&lt;=Criteria!$C$7,L214="Yes",OR(C214&lt;&gt;"Catering",K214&gt;=Criteria!$C$8),D214&lt;&gt;Criteria!$C$9),1,0)</f>
        <v>1</v>
      </c>
    </row>
    <row r="215" customFormat="false" ht="15" hidden="false" customHeight="false" outlineLevel="0" collapsed="false">
      <c r="A215" s="8" t="s">
        <v>429</v>
      </c>
      <c r="B215" s="8" t="s">
        <v>430</v>
      </c>
      <c r="C215" s="8" t="s">
        <v>32</v>
      </c>
      <c r="D215" s="8" t="s">
        <v>48</v>
      </c>
      <c r="E215" s="8" t="s">
        <v>38</v>
      </c>
      <c r="F215" s="8" t="s">
        <v>25</v>
      </c>
      <c r="G215" s="9" t="n">
        <v>232900</v>
      </c>
      <c r="H215" s="8" t="n">
        <v>60</v>
      </c>
      <c r="I215" s="8" t="n">
        <v>35</v>
      </c>
      <c r="J215" s="8" t="n">
        <v>0</v>
      </c>
      <c r="K215" s="10" t="n">
        <v>0.13</v>
      </c>
      <c r="L215" s="8" t="s">
        <v>39</v>
      </c>
      <c r="M215" s="11" t="n">
        <f aca="false">IF(AND(H215&lt;=Criteria!$C$6,J215&lt;=Criteria!$C$7,L215="Yes",OR(C215&lt;&gt;"Catering",K215&gt;=Criteria!$C$8),D215&lt;&gt;Criteria!$C$9),1,0)</f>
        <v>1</v>
      </c>
    </row>
    <row r="216" customFormat="false" ht="15" hidden="false" customHeight="false" outlineLevel="0" collapsed="false">
      <c r="A216" s="12" t="s">
        <v>431</v>
      </c>
      <c r="B216" s="12" t="s">
        <v>432</v>
      </c>
      <c r="C216" s="12" t="s">
        <v>32</v>
      </c>
      <c r="D216" s="12" t="s">
        <v>108</v>
      </c>
      <c r="E216" s="12" t="s">
        <v>108</v>
      </c>
      <c r="F216" s="12" t="s">
        <v>33</v>
      </c>
      <c r="G216" s="13" t="n">
        <v>78500</v>
      </c>
      <c r="H216" s="12" t="n">
        <v>60</v>
      </c>
      <c r="I216" s="12" t="n">
        <v>36</v>
      </c>
      <c r="J216" s="12" t="n">
        <v>0</v>
      </c>
      <c r="K216" s="14" t="n">
        <v>0.16</v>
      </c>
      <c r="L216" s="12" t="s">
        <v>39</v>
      </c>
      <c r="M216" s="15" t="n">
        <f aca="false">IF(AND(H216&lt;=Criteria!$C$6,J216&lt;=Criteria!$C$7,L216="Yes",OR(C216&lt;&gt;"Catering",K216&gt;=Criteria!$C$8),D216&lt;&gt;Criteria!$C$9),1,0)</f>
        <v>1</v>
      </c>
    </row>
    <row r="217" customFormat="false" ht="15" hidden="false" customHeight="false" outlineLevel="0" collapsed="false">
      <c r="A217" s="8" t="s">
        <v>433</v>
      </c>
      <c r="B217" s="8" t="s">
        <v>434</v>
      </c>
      <c r="C217" s="8" t="s">
        <v>32</v>
      </c>
      <c r="D217" s="8" t="s">
        <v>61</v>
      </c>
      <c r="E217" s="8" t="s">
        <v>24</v>
      </c>
      <c r="F217" s="8" t="s">
        <v>25</v>
      </c>
      <c r="G217" s="9" t="n">
        <v>73800</v>
      </c>
      <c r="H217" s="8" t="n">
        <v>60</v>
      </c>
      <c r="I217" s="8" t="n">
        <v>37</v>
      </c>
      <c r="J217" s="8" t="n">
        <v>0</v>
      </c>
      <c r="K217" s="10" t="n">
        <v>0.12</v>
      </c>
      <c r="L217" s="8" t="s">
        <v>39</v>
      </c>
      <c r="M217" s="11" t="n">
        <f aca="false">IF(AND(H217&lt;=Criteria!$C$6,J217&lt;=Criteria!$C$7,L217="Yes",OR(C217&lt;&gt;"Catering",K217&gt;=Criteria!$C$8),D217&lt;&gt;Criteria!$C$9),1,0)</f>
        <v>1</v>
      </c>
    </row>
    <row r="218" customFormat="false" ht="15" hidden="false" customHeight="false" outlineLevel="0" collapsed="false">
      <c r="A218" s="12" t="s">
        <v>435</v>
      </c>
      <c r="B218" s="12" t="s">
        <v>436</v>
      </c>
      <c r="C218" s="12" t="s">
        <v>36</v>
      </c>
      <c r="D218" s="12" t="s">
        <v>75</v>
      </c>
      <c r="E218" s="12" t="s">
        <v>24</v>
      </c>
      <c r="F218" s="12" t="s">
        <v>33</v>
      </c>
      <c r="G218" s="13" t="n">
        <v>103600</v>
      </c>
      <c r="H218" s="12" t="n">
        <v>72</v>
      </c>
      <c r="I218" s="12" t="n">
        <v>28</v>
      </c>
      <c r="J218" s="12" t="n">
        <v>0</v>
      </c>
      <c r="K218" s="14" t="n">
        <v>0.25</v>
      </c>
      <c r="L218" s="12" t="s">
        <v>39</v>
      </c>
      <c r="M218" s="15" t="n">
        <f aca="false">IF(AND(H218&lt;=Criteria!$C$6,J218&lt;=Criteria!$C$7,L218="Yes",OR(C218&lt;&gt;"Catering",K218&gt;=Criteria!$C$8),D218&lt;&gt;Criteria!$C$9),1,0)</f>
        <v>1</v>
      </c>
    </row>
    <row r="219" customFormat="false" ht="15" hidden="false" customHeight="false" outlineLevel="0" collapsed="false">
      <c r="A219" s="8" t="s">
        <v>437</v>
      </c>
      <c r="B219" s="8" t="s">
        <v>438</v>
      </c>
      <c r="C219" s="8" t="s">
        <v>32</v>
      </c>
      <c r="D219" s="8" t="s">
        <v>48</v>
      </c>
      <c r="E219" s="8" t="s">
        <v>38</v>
      </c>
      <c r="F219" s="8" t="s">
        <v>33</v>
      </c>
      <c r="G219" s="9" t="n">
        <v>87800</v>
      </c>
      <c r="H219" s="8" t="n">
        <v>48</v>
      </c>
      <c r="I219" s="8" t="n">
        <v>25</v>
      </c>
      <c r="J219" s="8" t="n">
        <v>0</v>
      </c>
      <c r="K219" s="10" t="n">
        <v>0.11</v>
      </c>
      <c r="L219" s="8" t="s">
        <v>39</v>
      </c>
      <c r="M219" s="11" t="n">
        <f aca="false">IF(AND(H219&lt;=Criteria!$C$6,J219&lt;=Criteria!$C$7,L219="Yes",OR(C219&lt;&gt;"Catering",K219&gt;=Criteria!$C$8),D219&lt;&gt;Criteria!$C$9),1,0)</f>
        <v>1</v>
      </c>
    </row>
    <row r="220" customFormat="false" ht="15" hidden="false" customHeight="false" outlineLevel="0" collapsed="false">
      <c r="A220" s="12" t="s">
        <v>439</v>
      </c>
      <c r="B220" s="12" t="s">
        <v>440</v>
      </c>
      <c r="C220" s="12" t="s">
        <v>32</v>
      </c>
      <c r="D220" s="12" t="s">
        <v>75</v>
      </c>
      <c r="E220" s="12" t="s">
        <v>24</v>
      </c>
      <c r="F220" s="12" t="s">
        <v>33</v>
      </c>
      <c r="G220" s="13" t="n">
        <v>69300</v>
      </c>
      <c r="H220" s="12" t="n">
        <v>60</v>
      </c>
      <c r="I220" s="12" t="n">
        <v>50</v>
      </c>
      <c r="J220" s="12" t="n">
        <v>0</v>
      </c>
      <c r="K220" s="14" t="n">
        <v>0.07</v>
      </c>
      <c r="L220" s="12" t="s">
        <v>39</v>
      </c>
      <c r="M220" s="15" t="n">
        <f aca="false">IF(AND(H220&lt;=Criteria!$C$6,J220&lt;=Criteria!$C$7,L220="Yes",OR(C220&lt;&gt;"Catering",K220&gt;=Criteria!$C$8),D220&lt;&gt;Criteria!$C$9),1,0)</f>
        <v>1</v>
      </c>
    </row>
    <row r="221" customFormat="false" ht="15" hidden="false" customHeight="false" outlineLevel="0" collapsed="false">
      <c r="A221" s="8" t="s">
        <v>441</v>
      </c>
      <c r="B221" s="8" t="s">
        <v>442</v>
      </c>
      <c r="C221" s="8" t="s">
        <v>22</v>
      </c>
      <c r="D221" s="8" t="s">
        <v>37</v>
      </c>
      <c r="E221" s="8" t="s">
        <v>38</v>
      </c>
      <c r="F221" s="8" t="s">
        <v>53</v>
      </c>
      <c r="G221" s="9" t="n">
        <v>68900</v>
      </c>
      <c r="H221" s="8" t="n">
        <v>72</v>
      </c>
      <c r="I221" s="8" t="n">
        <v>59</v>
      </c>
      <c r="J221" s="8" t="n">
        <v>0</v>
      </c>
      <c r="K221" s="10" t="n">
        <v>0.07</v>
      </c>
      <c r="L221" s="8" t="s">
        <v>39</v>
      </c>
      <c r="M221" s="11" t="n">
        <f aca="false">IF(AND(H221&lt;=Criteria!$C$6,J221&lt;=Criteria!$C$7,L221="Yes",OR(C221&lt;&gt;"Catering",K221&gt;=Criteria!$C$8),D221&lt;&gt;Criteria!$C$9),1,0)</f>
        <v>0</v>
      </c>
    </row>
    <row r="222" customFormat="false" ht="15" hidden="false" customHeight="false" outlineLevel="0" collapsed="false">
      <c r="A222" s="12" t="s">
        <v>443</v>
      </c>
      <c r="B222" s="12" t="s">
        <v>444</v>
      </c>
      <c r="C222" s="12" t="s">
        <v>36</v>
      </c>
      <c r="D222" s="12" t="s">
        <v>23</v>
      </c>
      <c r="E222" s="12" t="s">
        <v>24</v>
      </c>
      <c r="F222" s="12" t="s">
        <v>33</v>
      </c>
      <c r="G222" s="13" t="n">
        <v>234600</v>
      </c>
      <c r="H222" s="12" t="n">
        <v>72</v>
      </c>
      <c r="I222" s="12" t="n">
        <v>36</v>
      </c>
      <c r="J222" s="12" t="n">
        <v>0</v>
      </c>
      <c r="K222" s="14" t="n">
        <v>0.24</v>
      </c>
      <c r="L222" s="12" t="s">
        <v>39</v>
      </c>
      <c r="M222" s="15" t="n">
        <f aca="false">IF(AND(H222&lt;=Criteria!$C$6,J222&lt;=Criteria!$C$7,L222="Yes",OR(C222&lt;&gt;"Catering",K222&gt;=Criteria!$C$8),D222&lt;&gt;Criteria!$C$9),1,0)</f>
        <v>0</v>
      </c>
    </row>
    <row r="223" customFormat="false" ht="15" hidden="false" customHeight="false" outlineLevel="0" collapsed="false">
      <c r="A223" s="8" t="s">
        <v>445</v>
      </c>
      <c r="B223" s="8" t="s">
        <v>446</v>
      </c>
      <c r="C223" s="8" t="s">
        <v>36</v>
      </c>
      <c r="D223" s="8" t="s">
        <v>108</v>
      </c>
      <c r="E223" s="8" t="s">
        <v>108</v>
      </c>
      <c r="F223" s="8" t="s">
        <v>33</v>
      </c>
      <c r="G223" s="9" t="n">
        <v>170800</v>
      </c>
      <c r="H223" s="8" t="n">
        <v>60</v>
      </c>
      <c r="I223" s="8" t="n">
        <v>28</v>
      </c>
      <c r="J223" s="8" t="n">
        <v>0</v>
      </c>
      <c r="K223" s="10" t="n">
        <v>0.09</v>
      </c>
      <c r="L223" s="8" t="s">
        <v>39</v>
      </c>
      <c r="M223" s="11" t="n">
        <f aca="false">IF(AND(H223&lt;=Criteria!$C$6,J223&lt;=Criteria!$C$7,L223="Yes",OR(C223&lt;&gt;"Catering",K223&gt;=Criteria!$C$8),D223&lt;&gt;Criteria!$C$9),1,0)</f>
        <v>1</v>
      </c>
    </row>
    <row r="224" customFormat="false" ht="15" hidden="false" customHeight="false" outlineLevel="0" collapsed="false">
      <c r="A224" s="12" t="s">
        <v>447</v>
      </c>
      <c r="B224" s="12" t="s">
        <v>448</v>
      </c>
      <c r="C224" s="12" t="s">
        <v>36</v>
      </c>
      <c r="D224" s="12" t="s">
        <v>37</v>
      </c>
      <c r="E224" s="12" t="s">
        <v>38</v>
      </c>
      <c r="F224" s="12" t="s">
        <v>33</v>
      </c>
      <c r="G224" s="13" t="n">
        <v>116700</v>
      </c>
      <c r="H224" s="12" t="n">
        <v>84</v>
      </c>
      <c r="I224" s="12" t="n">
        <v>37</v>
      </c>
      <c r="J224" s="12" t="n">
        <v>0</v>
      </c>
      <c r="K224" s="14" t="n">
        <v>0.23</v>
      </c>
      <c r="L224" s="12" t="s">
        <v>39</v>
      </c>
      <c r="M224" s="15" t="n">
        <f aca="false">IF(AND(H224&lt;=Criteria!$C$6,J224&lt;=Criteria!$C$7,L224="Yes",OR(C224&lt;&gt;"Catering",K224&gt;=Criteria!$C$8),D224&lt;&gt;Criteria!$C$9),1,0)</f>
        <v>0</v>
      </c>
    </row>
    <row r="225" customFormat="false" ht="15" hidden="false" customHeight="false" outlineLevel="0" collapsed="false">
      <c r="A225" s="8" t="s">
        <v>449</v>
      </c>
      <c r="B225" s="8" t="s">
        <v>450</v>
      </c>
      <c r="C225" s="8" t="s">
        <v>22</v>
      </c>
      <c r="D225" s="8" t="s">
        <v>42</v>
      </c>
      <c r="E225" s="8" t="s">
        <v>38</v>
      </c>
      <c r="F225" s="8" t="s">
        <v>33</v>
      </c>
      <c r="G225" s="9" t="n">
        <v>98100</v>
      </c>
      <c r="H225" s="8" t="n">
        <v>72</v>
      </c>
      <c r="I225" s="8" t="n">
        <v>20</v>
      </c>
      <c r="J225" s="8" t="n">
        <v>0</v>
      </c>
      <c r="K225" s="10" t="n">
        <v>0.13</v>
      </c>
      <c r="L225" s="8" t="s">
        <v>39</v>
      </c>
      <c r="M225" s="11" t="n">
        <f aca="false">IF(AND(H225&lt;=Criteria!$C$6,J225&lt;=Criteria!$C$7,L225="Yes",OR(C225&lt;&gt;"Catering",K225&gt;=Criteria!$C$8),D225&lt;&gt;Criteria!$C$9),1,0)</f>
        <v>1</v>
      </c>
    </row>
    <row r="226" customFormat="false" ht="15" hidden="false" customHeight="false" outlineLevel="0" collapsed="false">
      <c r="A226" s="12" t="s">
        <v>451</v>
      </c>
      <c r="B226" s="12" t="s">
        <v>426</v>
      </c>
      <c r="C226" s="12" t="s">
        <v>36</v>
      </c>
      <c r="D226" s="12" t="s">
        <v>37</v>
      </c>
      <c r="E226" s="12" t="s">
        <v>38</v>
      </c>
      <c r="F226" s="12" t="s">
        <v>33</v>
      </c>
      <c r="G226" s="13" t="n">
        <v>301400</v>
      </c>
      <c r="H226" s="12" t="n">
        <v>36</v>
      </c>
      <c r="I226" s="12" t="n">
        <v>25</v>
      </c>
      <c r="J226" s="12" t="n">
        <v>0</v>
      </c>
      <c r="K226" s="14" t="n">
        <v>0.21</v>
      </c>
      <c r="L226" s="12" t="s">
        <v>39</v>
      </c>
      <c r="M226" s="15" t="n">
        <f aca="false">IF(AND(H226&lt;=Criteria!$C$6,J226&lt;=Criteria!$C$7,L226="Yes",OR(C226&lt;&gt;"Catering",K226&gt;=Criteria!$C$8),D226&lt;&gt;Criteria!$C$9),1,0)</f>
        <v>1</v>
      </c>
    </row>
    <row r="227" customFormat="false" ht="15" hidden="false" customHeight="false" outlineLevel="0" collapsed="false">
      <c r="A227" s="8" t="s">
        <v>452</v>
      </c>
      <c r="B227" s="8" t="s">
        <v>453</v>
      </c>
      <c r="C227" s="8" t="s">
        <v>32</v>
      </c>
      <c r="D227" s="8" t="s">
        <v>48</v>
      </c>
      <c r="E227" s="8" t="s">
        <v>38</v>
      </c>
      <c r="F227" s="8" t="s">
        <v>25</v>
      </c>
      <c r="G227" s="9" t="n">
        <v>67200</v>
      </c>
      <c r="H227" s="8" t="n">
        <v>36</v>
      </c>
      <c r="I227" s="8" t="n">
        <v>19</v>
      </c>
      <c r="J227" s="8" t="n">
        <v>0</v>
      </c>
      <c r="K227" s="10" t="n">
        <v>0.06</v>
      </c>
      <c r="L227" s="8" t="s">
        <v>39</v>
      </c>
      <c r="M227" s="11" t="n">
        <f aca="false">IF(AND(H227&lt;=Criteria!$C$6,J227&lt;=Criteria!$C$7,L227="Yes",OR(C227&lt;&gt;"Catering",K227&gt;=Criteria!$C$8),D227&lt;&gt;Criteria!$C$9),1,0)</f>
        <v>1</v>
      </c>
    </row>
    <row r="228" customFormat="false" ht="15" hidden="false" customHeight="false" outlineLevel="0" collapsed="false">
      <c r="A228" s="12" t="s">
        <v>454</v>
      </c>
      <c r="B228" s="12" t="s">
        <v>455</v>
      </c>
      <c r="C228" s="12" t="s">
        <v>32</v>
      </c>
      <c r="D228" s="12" t="s">
        <v>75</v>
      </c>
      <c r="E228" s="12" t="s">
        <v>24</v>
      </c>
      <c r="F228" s="12" t="s">
        <v>53</v>
      </c>
      <c r="G228" s="13" t="n">
        <v>214100</v>
      </c>
      <c r="H228" s="12" t="n">
        <v>60</v>
      </c>
      <c r="I228" s="12" t="n">
        <v>42</v>
      </c>
      <c r="J228" s="12" t="n">
        <v>0</v>
      </c>
      <c r="K228" s="14" t="n">
        <v>0.1</v>
      </c>
      <c r="L228" s="12" t="s">
        <v>39</v>
      </c>
      <c r="M228" s="15" t="n">
        <f aca="false">IF(AND(H228&lt;=Criteria!$C$6,J228&lt;=Criteria!$C$7,L228="Yes",OR(C228&lt;&gt;"Catering",K228&gt;=Criteria!$C$8),D228&lt;&gt;Criteria!$C$9),1,0)</f>
        <v>1</v>
      </c>
    </row>
    <row r="229" customFormat="false" ht="15" hidden="false" customHeight="false" outlineLevel="0" collapsed="false">
      <c r="A229" s="8" t="s">
        <v>456</v>
      </c>
      <c r="B229" s="8" t="s">
        <v>457</v>
      </c>
      <c r="C229" s="8" t="s">
        <v>22</v>
      </c>
      <c r="D229" s="8" t="s">
        <v>133</v>
      </c>
      <c r="E229" s="8" t="s">
        <v>24</v>
      </c>
      <c r="F229" s="8" t="s">
        <v>25</v>
      </c>
      <c r="G229" s="9" t="n">
        <v>29100</v>
      </c>
      <c r="H229" s="8" t="n">
        <v>48</v>
      </c>
      <c r="I229" s="8" t="n">
        <v>22</v>
      </c>
      <c r="J229" s="8" t="n">
        <v>0</v>
      </c>
      <c r="K229" s="10" t="n">
        <v>0.07</v>
      </c>
      <c r="L229" s="8" t="s">
        <v>39</v>
      </c>
      <c r="M229" s="11" t="n">
        <f aca="false">IF(AND(H229&lt;=Criteria!$C$6,J229&lt;=Criteria!$C$7,L229="Yes",OR(C229&lt;&gt;"Catering",K229&gt;=Criteria!$C$8),D229&lt;&gt;Criteria!$C$9),1,0)</f>
        <v>0</v>
      </c>
    </row>
    <row r="230" customFormat="false" ht="15" hidden="false" customHeight="false" outlineLevel="0" collapsed="false">
      <c r="A230" s="12" t="s">
        <v>458</v>
      </c>
      <c r="B230" s="12" t="s">
        <v>459</v>
      </c>
      <c r="C230" s="12" t="s">
        <v>22</v>
      </c>
      <c r="D230" s="12" t="s">
        <v>133</v>
      </c>
      <c r="E230" s="12" t="s">
        <v>24</v>
      </c>
      <c r="F230" s="12" t="s">
        <v>33</v>
      </c>
      <c r="G230" s="13" t="n">
        <v>38500</v>
      </c>
      <c r="H230" s="12" t="n">
        <v>60</v>
      </c>
      <c r="I230" s="12" t="n">
        <v>42</v>
      </c>
      <c r="J230" s="12" t="n">
        <v>0</v>
      </c>
      <c r="K230" s="14" t="n">
        <v>0.1</v>
      </c>
      <c r="L230" s="12" t="s">
        <v>39</v>
      </c>
      <c r="M230" s="15" t="n">
        <f aca="false">IF(AND(H230&lt;=Criteria!$C$6,J230&lt;=Criteria!$C$7,L230="Yes",OR(C230&lt;&gt;"Catering",K230&gt;=Criteria!$C$8),D230&lt;&gt;Criteria!$C$9),1,0)</f>
        <v>1</v>
      </c>
    </row>
    <row r="231" customFormat="false" ht="15" hidden="false" customHeight="false" outlineLevel="0" collapsed="false">
      <c r="A231" s="8" t="s">
        <v>460</v>
      </c>
      <c r="B231" s="8" t="s">
        <v>461</v>
      </c>
      <c r="C231" s="8" t="s">
        <v>22</v>
      </c>
      <c r="D231" s="8" t="s">
        <v>37</v>
      </c>
      <c r="E231" s="8" t="s">
        <v>38</v>
      </c>
      <c r="F231" s="8" t="s">
        <v>25</v>
      </c>
      <c r="G231" s="9" t="n">
        <v>39200</v>
      </c>
      <c r="H231" s="8" t="n">
        <v>48</v>
      </c>
      <c r="I231" s="8" t="n">
        <v>43</v>
      </c>
      <c r="J231" s="8" t="n">
        <v>0</v>
      </c>
      <c r="K231" s="10" t="n">
        <v>0</v>
      </c>
      <c r="L231" s="8" t="s">
        <v>39</v>
      </c>
      <c r="M231" s="11" t="n">
        <f aca="false">IF(AND(H231&lt;=Criteria!$C$6,J231&lt;=Criteria!$C$7,L231="Yes",OR(C231&lt;&gt;"Catering",K231&gt;=Criteria!$C$8),D231&lt;&gt;Criteria!$C$9),1,0)</f>
        <v>0</v>
      </c>
    </row>
    <row r="232" customFormat="false" ht="15" hidden="false" customHeight="false" outlineLevel="0" collapsed="false">
      <c r="A232" s="12" t="s">
        <v>462</v>
      </c>
      <c r="B232" s="12" t="s">
        <v>463</v>
      </c>
      <c r="C232" s="12" t="s">
        <v>22</v>
      </c>
      <c r="D232" s="12" t="s">
        <v>75</v>
      </c>
      <c r="E232" s="12" t="s">
        <v>24</v>
      </c>
      <c r="F232" s="12" t="s">
        <v>33</v>
      </c>
      <c r="G232" s="13" t="n">
        <v>101400</v>
      </c>
      <c r="H232" s="12" t="n">
        <v>72</v>
      </c>
      <c r="I232" s="12" t="n">
        <v>43</v>
      </c>
      <c r="J232" s="12" t="n">
        <v>0</v>
      </c>
      <c r="K232" s="14" t="n">
        <v>0</v>
      </c>
      <c r="L232" s="12" t="s">
        <v>39</v>
      </c>
      <c r="M232" s="15" t="n">
        <f aca="false">IF(AND(H232&lt;=Criteria!$C$6,J232&lt;=Criteria!$C$7,L232="Yes",OR(C232&lt;&gt;"Catering",K232&gt;=Criteria!$C$8),D232&lt;&gt;Criteria!$C$9),1,0)</f>
        <v>0</v>
      </c>
    </row>
    <row r="233" customFormat="false" ht="15" hidden="false" customHeight="false" outlineLevel="0" collapsed="false">
      <c r="A233" s="8" t="s">
        <v>464</v>
      </c>
      <c r="B233" s="8" t="s">
        <v>465</v>
      </c>
      <c r="C233" s="8" t="s">
        <v>32</v>
      </c>
      <c r="D233" s="8" t="s">
        <v>37</v>
      </c>
      <c r="E233" s="8" t="s">
        <v>38</v>
      </c>
      <c r="F233" s="8" t="s">
        <v>33</v>
      </c>
      <c r="G233" s="9" t="n">
        <v>142600</v>
      </c>
      <c r="H233" s="8" t="n">
        <v>48</v>
      </c>
      <c r="I233" s="8" t="n">
        <v>35</v>
      </c>
      <c r="J233" s="8" t="n">
        <v>0</v>
      </c>
      <c r="K233" s="10" t="n">
        <v>0.11</v>
      </c>
      <c r="L233" s="8" t="s">
        <v>39</v>
      </c>
      <c r="M233" s="11" t="n">
        <f aca="false">IF(AND(H233&lt;=Criteria!$C$6,J233&lt;=Criteria!$C$7,L233="Yes",OR(C233&lt;&gt;"Catering",K233&gt;=Criteria!$C$8),D233&lt;&gt;Criteria!$C$9),1,0)</f>
        <v>1</v>
      </c>
    </row>
    <row r="234" customFormat="false" ht="15" hidden="false" customHeight="false" outlineLevel="0" collapsed="false">
      <c r="A234" s="12" t="s">
        <v>466</v>
      </c>
      <c r="B234" s="12" t="s">
        <v>467</v>
      </c>
      <c r="C234" s="12" t="s">
        <v>36</v>
      </c>
      <c r="D234" s="12" t="s">
        <v>75</v>
      </c>
      <c r="E234" s="12" t="s">
        <v>24</v>
      </c>
      <c r="F234" s="12" t="s">
        <v>53</v>
      </c>
      <c r="G234" s="13" t="n">
        <v>362300</v>
      </c>
      <c r="H234" s="12" t="n">
        <v>60</v>
      </c>
      <c r="I234" s="12" t="n">
        <v>41</v>
      </c>
      <c r="J234" s="12" t="n">
        <v>0</v>
      </c>
      <c r="K234" s="14" t="n">
        <v>0.09</v>
      </c>
      <c r="L234" s="12" t="s">
        <v>39</v>
      </c>
      <c r="M234" s="15" t="n">
        <f aca="false">IF(AND(H234&lt;=Criteria!$C$6,J234&lt;=Criteria!$C$7,L234="Yes",OR(C234&lt;&gt;"Catering",K234&gt;=Criteria!$C$8),D234&lt;&gt;Criteria!$C$9),1,0)</f>
        <v>1</v>
      </c>
    </row>
    <row r="235" customFormat="false" ht="15" hidden="false" customHeight="false" outlineLevel="0" collapsed="false">
      <c r="A235" s="8" t="s">
        <v>468</v>
      </c>
      <c r="B235" s="8" t="s">
        <v>469</v>
      </c>
      <c r="C235" s="8" t="s">
        <v>32</v>
      </c>
      <c r="D235" s="8" t="s">
        <v>42</v>
      </c>
      <c r="E235" s="8" t="s">
        <v>38</v>
      </c>
      <c r="F235" s="8" t="s">
        <v>33</v>
      </c>
      <c r="G235" s="9" t="n">
        <v>64800</v>
      </c>
      <c r="H235" s="8" t="n">
        <v>60</v>
      </c>
      <c r="I235" s="8" t="n">
        <v>52</v>
      </c>
      <c r="J235" s="8" t="n">
        <v>0</v>
      </c>
      <c r="K235" s="10" t="n">
        <v>0.21</v>
      </c>
      <c r="L235" s="8" t="s">
        <v>39</v>
      </c>
      <c r="M235" s="11" t="n">
        <f aca="false">IF(AND(H235&lt;=Criteria!$C$6,J235&lt;=Criteria!$C$7,L235="Yes",OR(C235&lt;&gt;"Catering",K235&gt;=Criteria!$C$8),D235&lt;&gt;Criteria!$C$9),1,0)</f>
        <v>1</v>
      </c>
    </row>
    <row r="236" customFormat="false" ht="15" hidden="false" customHeight="false" outlineLevel="0" collapsed="false">
      <c r="A236" s="12" t="s">
        <v>470</v>
      </c>
      <c r="B236" s="12" t="s">
        <v>471</v>
      </c>
      <c r="C236" s="12" t="s">
        <v>32</v>
      </c>
      <c r="D236" s="12" t="s">
        <v>42</v>
      </c>
      <c r="E236" s="12" t="s">
        <v>38</v>
      </c>
      <c r="F236" s="12" t="s">
        <v>25</v>
      </c>
      <c r="G236" s="13" t="n">
        <v>69800</v>
      </c>
      <c r="H236" s="12" t="n">
        <v>72</v>
      </c>
      <c r="I236" s="12" t="n">
        <v>29</v>
      </c>
      <c r="J236" s="12" t="n">
        <v>0</v>
      </c>
      <c r="K236" s="14" t="n">
        <v>0.13</v>
      </c>
      <c r="L236" s="12" t="s">
        <v>39</v>
      </c>
      <c r="M236" s="15" t="n">
        <f aca="false">IF(AND(H236&lt;=Criteria!$C$6,J236&lt;=Criteria!$C$7,L236="Yes",OR(C236&lt;&gt;"Catering",K236&gt;=Criteria!$C$8),D236&lt;&gt;Criteria!$C$9),1,0)</f>
        <v>1</v>
      </c>
    </row>
    <row r="237" customFormat="false" ht="15" hidden="false" customHeight="false" outlineLevel="0" collapsed="false">
      <c r="A237" s="8" t="s">
        <v>472</v>
      </c>
      <c r="B237" s="8" t="s">
        <v>473</v>
      </c>
      <c r="C237" s="8" t="s">
        <v>32</v>
      </c>
      <c r="D237" s="8" t="s">
        <v>108</v>
      </c>
      <c r="E237" s="8" t="s">
        <v>108</v>
      </c>
      <c r="F237" s="8" t="s">
        <v>33</v>
      </c>
      <c r="G237" s="9" t="n">
        <v>192600</v>
      </c>
      <c r="H237" s="8" t="n">
        <v>36</v>
      </c>
      <c r="I237" s="8" t="n">
        <v>10</v>
      </c>
      <c r="J237" s="8" t="n">
        <v>0</v>
      </c>
      <c r="K237" s="10" t="n">
        <v>0.22</v>
      </c>
      <c r="L237" s="8" t="s">
        <v>39</v>
      </c>
      <c r="M237" s="11" t="n">
        <f aca="false">IF(AND(H237&lt;=Criteria!$C$6,J237&lt;=Criteria!$C$7,L237="Yes",OR(C237&lt;&gt;"Catering",K237&gt;=Criteria!$C$8),D237&lt;&gt;Criteria!$C$9),1,0)</f>
        <v>1</v>
      </c>
    </row>
    <row r="238" customFormat="false" ht="15" hidden="false" customHeight="false" outlineLevel="0" collapsed="false">
      <c r="A238" s="12" t="s">
        <v>474</v>
      </c>
      <c r="B238" s="12" t="s">
        <v>475</v>
      </c>
      <c r="C238" s="12" t="s">
        <v>32</v>
      </c>
      <c r="D238" s="12" t="s">
        <v>48</v>
      </c>
      <c r="E238" s="12" t="s">
        <v>38</v>
      </c>
      <c r="F238" s="12" t="s">
        <v>25</v>
      </c>
      <c r="G238" s="13" t="n">
        <v>182400</v>
      </c>
      <c r="H238" s="12" t="n">
        <v>60</v>
      </c>
      <c r="I238" s="12" t="n">
        <v>23</v>
      </c>
      <c r="J238" s="12" t="n">
        <v>0</v>
      </c>
      <c r="K238" s="14" t="n">
        <v>0.18</v>
      </c>
      <c r="L238" s="12" t="s">
        <v>39</v>
      </c>
      <c r="M238" s="15" t="n">
        <f aca="false">IF(AND(H238&lt;=Criteria!$C$6,J238&lt;=Criteria!$C$7,L238="Yes",OR(C238&lt;&gt;"Catering",K238&gt;=Criteria!$C$8),D238&lt;&gt;Criteria!$C$9),1,0)</f>
        <v>1</v>
      </c>
    </row>
    <row r="239" customFormat="false" ht="15" hidden="false" customHeight="false" outlineLevel="0" collapsed="false">
      <c r="A239" s="8" t="s">
        <v>476</v>
      </c>
      <c r="B239" s="8" t="s">
        <v>426</v>
      </c>
      <c r="C239" s="8" t="s">
        <v>22</v>
      </c>
      <c r="D239" s="8" t="s">
        <v>42</v>
      </c>
      <c r="E239" s="8" t="s">
        <v>38</v>
      </c>
      <c r="F239" s="8" t="s">
        <v>53</v>
      </c>
      <c r="G239" s="9" t="n">
        <v>110900</v>
      </c>
      <c r="H239" s="8" t="n">
        <v>48</v>
      </c>
      <c r="I239" s="8" t="n">
        <v>13</v>
      </c>
      <c r="J239" s="8" t="n">
        <v>0</v>
      </c>
      <c r="K239" s="10" t="n">
        <v>0.16</v>
      </c>
      <c r="L239" s="8" t="s">
        <v>39</v>
      </c>
      <c r="M239" s="11" t="n">
        <f aca="false">IF(AND(H239&lt;=Criteria!$C$6,J239&lt;=Criteria!$C$7,L239="Yes",OR(C239&lt;&gt;"Catering",K239&gt;=Criteria!$C$8),D239&lt;&gt;Criteria!$C$9),1,0)</f>
        <v>1</v>
      </c>
    </row>
    <row r="240" customFormat="false" ht="15" hidden="false" customHeight="false" outlineLevel="0" collapsed="false">
      <c r="A240" s="12" t="s">
        <v>477</v>
      </c>
      <c r="B240" s="12" t="s">
        <v>478</v>
      </c>
      <c r="C240" s="12" t="s">
        <v>32</v>
      </c>
      <c r="D240" s="12" t="s">
        <v>37</v>
      </c>
      <c r="E240" s="12" t="s">
        <v>38</v>
      </c>
      <c r="F240" s="12" t="s">
        <v>33</v>
      </c>
      <c r="G240" s="13" t="n">
        <v>173500</v>
      </c>
      <c r="H240" s="12" t="n">
        <v>60</v>
      </c>
      <c r="I240" s="12" t="n">
        <v>39</v>
      </c>
      <c r="J240" s="12" t="n">
        <v>0</v>
      </c>
      <c r="K240" s="14" t="n">
        <v>0.23</v>
      </c>
      <c r="L240" s="12" t="s">
        <v>39</v>
      </c>
      <c r="M240" s="15" t="n">
        <f aca="false">IF(AND(H240&lt;=Criteria!$C$6,J240&lt;=Criteria!$C$7,L240="Yes",OR(C240&lt;&gt;"Catering",K240&gt;=Criteria!$C$8),D240&lt;&gt;Criteria!$C$9),1,0)</f>
        <v>1</v>
      </c>
    </row>
    <row r="241" customFormat="false" ht="15" hidden="false" customHeight="false" outlineLevel="0" collapsed="false">
      <c r="A241" s="8" t="s">
        <v>479</v>
      </c>
      <c r="B241" s="8" t="s">
        <v>480</v>
      </c>
      <c r="C241" s="8" t="s">
        <v>32</v>
      </c>
      <c r="D241" s="8" t="s">
        <v>42</v>
      </c>
      <c r="E241" s="8" t="s">
        <v>38</v>
      </c>
      <c r="F241" s="8" t="s">
        <v>53</v>
      </c>
      <c r="G241" s="9" t="n">
        <v>145200</v>
      </c>
      <c r="H241" s="8" t="n">
        <v>60</v>
      </c>
      <c r="I241" s="8" t="n">
        <v>22</v>
      </c>
      <c r="J241" s="8" t="n">
        <v>0</v>
      </c>
      <c r="K241" s="10" t="n">
        <v>0.18</v>
      </c>
      <c r="L241" s="8" t="s">
        <v>39</v>
      </c>
      <c r="M241" s="11" t="n">
        <f aca="false">IF(AND(H241&lt;=Criteria!$C$6,J241&lt;=Criteria!$C$7,L241="Yes",OR(C241&lt;&gt;"Catering",K241&gt;=Criteria!$C$8),D241&lt;&gt;Criteria!$C$9),1,0)</f>
        <v>1</v>
      </c>
    </row>
    <row r="242" customFormat="false" ht="15" hidden="false" customHeight="false" outlineLevel="0" collapsed="false">
      <c r="A242" s="12" t="s">
        <v>481</v>
      </c>
      <c r="B242" s="12" t="s">
        <v>482</v>
      </c>
      <c r="C242" s="12" t="s">
        <v>22</v>
      </c>
      <c r="D242" s="12" t="s">
        <v>48</v>
      </c>
      <c r="E242" s="12" t="s">
        <v>38</v>
      </c>
      <c r="F242" s="12" t="s">
        <v>33</v>
      </c>
      <c r="G242" s="13" t="n">
        <v>81400</v>
      </c>
      <c r="H242" s="12" t="n">
        <v>48</v>
      </c>
      <c r="I242" s="12" t="n">
        <v>41</v>
      </c>
      <c r="J242" s="12" t="n">
        <v>0</v>
      </c>
      <c r="K242" s="14" t="n">
        <v>0.18</v>
      </c>
      <c r="L242" s="12" t="s">
        <v>39</v>
      </c>
      <c r="M242" s="15" t="n">
        <f aca="false">IF(AND(H242&lt;=Criteria!$C$6,J242&lt;=Criteria!$C$7,L242="Yes",OR(C242&lt;&gt;"Catering",K242&gt;=Criteria!$C$8),D242&lt;&gt;Criteria!$C$9),1,0)</f>
        <v>1</v>
      </c>
    </row>
    <row r="243" customFormat="false" ht="15" hidden="false" customHeight="false" outlineLevel="0" collapsed="false">
      <c r="A243" s="8" t="s">
        <v>483</v>
      </c>
      <c r="B243" s="8" t="s">
        <v>484</v>
      </c>
      <c r="C243" s="8" t="s">
        <v>32</v>
      </c>
      <c r="D243" s="8" t="s">
        <v>48</v>
      </c>
      <c r="E243" s="8" t="s">
        <v>38</v>
      </c>
      <c r="F243" s="8" t="s">
        <v>53</v>
      </c>
      <c r="G243" s="9" t="n">
        <v>132600</v>
      </c>
      <c r="H243" s="8" t="n">
        <v>60</v>
      </c>
      <c r="I243" s="8" t="n">
        <v>48</v>
      </c>
      <c r="J243" s="8" t="n">
        <v>0</v>
      </c>
      <c r="K243" s="10" t="n">
        <v>0.24</v>
      </c>
      <c r="L243" s="8" t="s">
        <v>39</v>
      </c>
      <c r="M243" s="11" t="n">
        <f aca="false">IF(AND(H243&lt;=Criteria!$C$6,J243&lt;=Criteria!$C$7,L243="Yes",OR(C243&lt;&gt;"Catering",K243&gt;=Criteria!$C$8),D243&lt;&gt;Criteria!$C$9),1,0)</f>
        <v>1</v>
      </c>
    </row>
    <row r="244" customFormat="false" ht="15" hidden="false" customHeight="false" outlineLevel="0" collapsed="false">
      <c r="A244" s="12" t="s">
        <v>485</v>
      </c>
      <c r="B244" s="12" t="s">
        <v>486</v>
      </c>
      <c r="C244" s="12" t="s">
        <v>36</v>
      </c>
      <c r="D244" s="12" t="s">
        <v>42</v>
      </c>
      <c r="E244" s="12" t="s">
        <v>38</v>
      </c>
      <c r="F244" s="12" t="s">
        <v>53</v>
      </c>
      <c r="G244" s="13" t="n">
        <v>124300</v>
      </c>
      <c r="H244" s="12" t="n">
        <v>84</v>
      </c>
      <c r="I244" s="12" t="n">
        <v>74</v>
      </c>
      <c r="J244" s="12" t="n">
        <v>0</v>
      </c>
      <c r="K244" s="14" t="n">
        <v>0.18</v>
      </c>
      <c r="L244" s="12" t="s">
        <v>39</v>
      </c>
      <c r="M244" s="15" t="n">
        <f aca="false">IF(AND(H244&lt;=Criteria!$C$6,J244&lt;=Criteria!$C$7,L244="Yes",OR(C244&lt;&gt;"Catering",K244&gt;=Criteria!$C$8),D244&lt;&gt;Criteria!$C$9),1,0)</f>
        <v>0</v>
      </c>
    </row>
    <row r="245" customFormat="false" ht="15" hidden="false" customHeight="false" outlineLevel="0" collapsed="false">
      <c r="A245" s="8" t="s">
        <v>487</v>
      </c>
      <c r="B245" s="8" t="s">
        <v>488</v>
      </c>
      <c r="C245" s="8" t="s">
        <v>22</v>
      </c>
      <c r="D245" s="8" t="s">
        <v>42</v>
      </c>
      <c r="E245" s="8" t="s">
        <v>38</v>
      </c>
      <c r="F245" s="8" t="s">
        <v>33</v>
      </c>
      <c r="G245" s="9" t="n">
        <v>92100</v>
      </c>
      <c r="H245" s="8" t="n">
        <v>48</v>
      </c>
      <c r="I245" s="8" t="n">
        <v>44</v>
      </c>
      <c r="J245" s="8" t="n">
        <v>0</v>
      </c>
      <c r="K245" s="10" t="n">
        <v>0.22</v>
      </c>
      <c r="L245" s="8" t="s">
        <v>39</v>
      </c>
      <c r="M245" s="11" t="n">
        <f aca="false">IF(AND(H245&lt;=Criteria!$C$6,J245&lt;=Criteria!$C$7,L245="Yes",OR(C245&lt;&gt;"Catering",K245&gt;=Criteria!$C$8),D245&lt;&gt;Criteria!$C$9),1,0)</f>
        <v>1</v>
      </c>
    </row>
    <row r="246" customFormat="false" ht="15" hidden="false" customHeight="false" outlineLevel="0" collapsed="false">
      <c r="A246" s="12" t="s">
        <v>489</v>
      </c>
      <c r="B246" s="12" t="s">
        <v>490</v>
      </c>
      <c r="C246" s="12" t="s">
        <v>22</v>
      </c>
      <c r="D246" s="12" t="s">
        <v>61</v>
      </c>
      <c r="E246" s="12" t="s">
        <v>24</v>
      </c>
      <c r="F246" s="12" t="s">
        <v>25</v>
      </c>
      <c r="G246" s="13" t="n">
        <v>81800</v>
      </c>
      <c r="H246" s="12" t="n">
        <v>72</v>
      </c>
      <c r="I246" s="12" t="n">
        <v>38</v>
      </c>
      <c r="J246" s="12" t="n">
        <v>0</v>
      </c>
      <c r="K246" s="14" t="n">
        <v>0.21</v>
      </c>
      <c r="L246" s="12" t="s">
        <v>39</v>
      </c>
      <c r="M246" s="15" t="n">
        <f aca="false">IF(AND(H246&lt;=Criteria!$C$6,J246&lt;=Criteria!$C$7,L246="Yes",OR(C246&lt;&gt;"Catering",K246&gt;=Criteria!$C$8),D246&lt;&gt;Criteria!$C$9),1,0)</f>
        <v>1</v>
      </c>
    </row>
    <row r="247" customFormat="false" ht="15" hidden="false" customHeight="false" outlineLevel="0" collapsed="false">
      <c r="A247" s="8" t="s">
        <v>491</v>
      </c>
      <c r="B247" s="8" t="s">
        <v>492</v>
      </c>
      <c r="C247" s="8" t="s">
        <v>22</v>
      </c>
      <c r="D247" s="8" t="s">
        <v>75</v>
      </c>
      <c r="E247" s="8" t="s">
        <v>24</v>
      </c>
      <c r="F247" s="8" t="s">
        <v>53</v>
      </c>
      <c r="G247" s="9" t="n">
        <v>92600</v>
      </c>
      <c r="H247" s="8" t="n">
        <v>60</v>
      </c>
      <c r="I247" s="8" t="n">
        <v>50</v>
      </c>
      <c r="J247" s="8" t="n">
        <v>0</v>
      </c>
      <c r="K247" s="10" t="n">
        <v>0.2</v>
      </c>
      <c r="L247" s="8" t="s">
        <v>39</v>
      </c>
      <c r="M247" s="11" t="n">
        <f aca="false">IF(AND(H247&lt;=Criteria!$C$6,J247&lt;=Criteria!$C$7,L247="Yes",OR(C247&lt;&gt;"Catering",K247&gt;=Criteria!$C$8),D247&lt;&gt;Criteria!$C$9),1,0)</f>
        <v>1</v>
      </c>
    </row>
    <row r="248" customFormat="false" ht="15" hidden="false" customHeight="false" outlineLevel="0" collapsed="false">
      <c r="A248" s="12" t="s">
        <v>493</v>
      </c>
      <c r="B248" s="12" t="s">
        <v>494</v>
      </c>
      <c r="C248" s="12" t="s">
        <v>36</v>
      </c>
      <c r="D248" s="12" t="s">
        <v>108</v>
      </c>
      <c r="E248" s="12" t="s">
        <v>108</v>
      </c>
      <c r="F248" s="12" t="s">
        <v>33</v>
      </c>
      <c r="G248" s="13" t="n">
        <v>75000</v>
      </c>
      <c r="H248" s="12" t="n">
        <v>60</v>
      </c>
      <c r="I248" s="12" t="n">
        <v>45</v>
      </c>
      <c r="J248" s="12" t="n">
        <v>0</v>
      </c>
      <c r="K248" s="14" t="n">
        <v>0.15</v>
      </c>
      <c r="L248" s="12" t="s">
        <v>39</v>
      </c>
      <c r="M248" s="15" t="n">
        <f aca="false">IF(AND(H248&lt;=Criteria!$C$6,J248&lt;=Criteria!$C$7,L248="Yes",OR(C248&lt;&gt;"Catering",K248&gt;=Criteria!$C$8),D248&lt;&gt;Criteria!$C$9),1,0)</f>
        <v>1</v>
      </c>
    </row>
    <row r="249" customFormat="false" ht="15" hidden="false" customHeight="false" outlineLevel="0" collapsed="false">
      <c r="A249" s="8" t="s">
        <v>495</v>
      </c>
      <c r="B249" s="8" t="s">
        <v>496</v>
      </c>
      <c r="C249" s="8" t="s">
        <v>22</v>
      </c>
      <c r="D249" s="8" t="s">
        <v>37</v>
      </c>
      <c r="E249" s="8" t="s">
        <v>38</v>
      </c>
      <c r="F249" s="8" t="s">
        <v>25</v>
      </c>
      <c r="G249" s="9" t="n">
        <v>121200</v>
      </c>
      <c r="H249" s="8" t="n">
        <v>60</v>
      </c>
      <c r="I249" s="8" t="n">
        <v>18</v>
      </c>
      <c r="J249" s="8" t="n">
        <v>0</v>
      </c>
      <c r="K249" s="10" t="n">
        <v>0.16</v>
      </c>
      <c r="L249" s="8" t="s">
        <v>39</v>
      </c>
      <c r="M249" s="11" t="n">
        <f aca="false">IF(AND(H249&lt;=Criteria!$C$6,J249&lt;=Criteria!$C$7,L249="Yes",OR(C249&lt;&gt;"Catering",K249&gt;=Criteria!$C$8),D249&lt;&gt;Criteria!$C$9),1,0)</f>
        <v>1</v>
      </c>
    </row>
    <row r="250" customFormat="false" ht="15" hidden="false" customHeight="false" outlineLevel="0" collapsed="false">
      <c r="A250" s="12" t="s">
        <v>497</v>
      </c>
      <c r="B250" s="12" t="s">
        <v>498</v>
      </c>
      <c r="C250" s="12" t="s">
        <v>22</v>
      </c>
      <c r="D250" s="12" t="s">
        <v>61</v>
      </c>
      <c r="E250" s="12" t="s">
        <v>24</v>
      </c>
      <c r="F250" s="12" t="s">
        <v>33</v>
      </c>
      <c r="G250" s="13" t="n">
        <v>68200</v>
      </c>
      <c r="H250" s="12" t="n">
        <v>72</v>
      </c>
      <c r="I250" s="12" t="n">
        <v>28</v>
      </c>
      <c r="J250" s="12" t="n">
        <v>0</v>
      </c>
      <c r="K250" s="14" t="n">
        <v>0.09</v>
      </c>
      <c r="L250" s="12" t="s">
        <v>39</v>
      </c>
      <c r="M250" s="15" t="n">
        <f aca="false">IF(AND(H250&lt;=Criteria!$C$6,J250&lt;=Criteria!$C$7,L250="Yes",OR(C250&lt;&gt;"Catering",K250&gt;=Criteria!$C$8),D250&lt;&gt;Criteria!$C$9),1,0)</f>
        <v>0</v>
      </c>
    </row>
    <row r="251" customFormat="false" ht="15" hidden="false" customHeight="false" outlineLevel="0" collapsed="false">
      <c r="A251" s="8" t="s">
        <v>499</v>
      </c>
      <c r="B251" s="8" t="s">
        <v>500</v>
      </c>
      <c r="C251" s="8" t="s">
        <v>22</v>
      </c>
      <c r="D251" s="8" t="s">
        <v>108</v>
      </c>
      <c r="E251" s="8" t="s">
        <v>108</v>
      </c>
      <c r="F251" s="8" t="s">
        <v>25</v>
      </c>
      <c r="G251" s="9" t="n">
        <v>58600</v>
      </c>
      <c r="H251" s="8" t="n">
        <v>36</v>
      </c>
      <c r="I251" s="8" t="n">
        <v>30</v>
      </c>
      <c r="J251" s="8" t="n">
        <v>0</v>
      </c>
      <c r="K251" s="10" t="n">
        <v>0.23</v>
      </c>
      <c r="L251" s="8" t="s">
        <v>39</v>
      </c>
      <c r="M251" s="11" t="n">
        <f aca="false">IF(AND(H251&lt;=Criteria!$C$6,J251&lt;=Criteria!$C$7,L251="Yes",OR(C251&lt;&gt;"Catering",K251&gt;=Criteria!$C$8),D251&lt;&gt;Criteria!$C$9),1,0)</f>
        <v>1</v>
      </c>
    </row>
    <row r="252" customFormat="false" ht="15" hidden="false" customHeight="false" outlineLevel="0" collapsed="false">
      <c r="A252" s="12" t="s">
        <v>501</v>
      </c>
      <c r="B252" s="12" t="s">
        <v>426</v>
      </c>
      <c r="C252" s="12" t="s">
        <v>22</v>
      </c>
      <c r="D252" s="12" t="s">
        <v>108</v>
      </c>
      <c r="E252" s="12" t="s">
        <v>108</v>
      </c>
      <c r="F252" s="12" t="s">
        <v>33</v>
      </c>
      <c r="G252" s="13" t="n">
        <v>94100</v>
      </c>
      <c r="H252" s="12" t="n">
        <v>36</v>
      </c>
      <c r="I252" s="12" t="n">
        <v>11</v>
      </c>
      <c r="J252" s="12" t="n">
        <v>0</v>
      </c>
      <c r="K252" s="14" t="n">
        <v>0.21</v>
      </c>
      <c r="L252" s="12" t="s">
        <v>39</v>
      </c>
      <c r="M252" s="15" t="n">
        <f aca="false">IF(AND(H252&lt;=Criteria!$C$6,J252&lt;=Criteria!$C$7,L252="Yes",OR(C252&lt;&gt;"Catering",K252&gt;=Criteria!$C$8),D252&lt;&gt;Criteria!$C$9),1,0)</f>
        <v>1</v>
      </c>
    </row>
    <row r="253" customFormat="false" ht="15" hidden="false" customHeight="false" outlineLevel="0" collapsed="false">
      <c r="A253" s="8" t="s">
        <v>502</v>
      </c>
      <c r="B253" s="8" t="s">
        <v>503</v>
      </c>
      <c r="C253" s="8" t="s">
        <v>32</v>
      </c>
      <c r="D253" s="8" t="s">
        <v>75</v>
      </c>
      <c r="E253" s="8" t="s">
        <v>24</v>
      </c>
      <c r="F253" s="8" t="s">
        <v>25</v>
      </c>
      <c r="G253" s="9" t="n">
        <v>151600</v>
      </c>
      <c r="H253" s="8" t="n">
        <v>48</v>
      </c>
      <c r="I253" s="8" t="n">
        <v>40</v>
      </c>
      <c r="J253" s="8" t="n">
        <v>0</v>
      </c>
      <c r="K253" s="10" t="n">
        <v>0.05</v>
      </c>
      <c r="L253" s="8" t="s">
        <v>39</v>
      </c>
      <c r="M253" s="11" t="n">
        <f aca="false">IF(AND(H253&lt;=Criteria!$C$6,J253&lt;=Criteria!$C$7,L253="Yes",OR(C253&lt;&gt;"Catering",K253&gt;=Criteria!$C$8),D253&lt;&gt;Criteria!$C$9),1,0)</f>
        <v>1</v>
      </c>
    </row>
    <row r="254" customFormat="false" ht="15" hidden="false" customHeight="false" outlineLevel="0" collapsed="false">
      <c r="A254" s="12" t="s">
        <v>504</v>
      </c>
      <c r="B254" s="12" t="s">
        <v>505</v>
      </c>
      <c r="C254" s="12" t="s">
        <v>36</v>
      </c>
      <c r="D254" s="12" t="s">
        <v>37</v>
      </c>
      <c r="E254" s="12" t="s">
        <v>38</v>
      </c>
      <c r="F254" s="12" t="s">
        <v>33</v>
      </c>
      <c r="G254" s="13" t="n">
        <v>137800</v>
      </c>
      <c r="H254" s="12" t="n">
        <v>84</v>
      </c>
      <c r="I254" s="12" t="n">
        <v>22</v>
      </c>
      <c r="J254" s="12" t="n">
        <v>0</v>
      </c>
      <c r="K254" s="14" t="n">
        <v>0.17</v>
      </c>
      <c r="L254" s="12" t="s">
        <v>39</v>
      </c>
      <c r="M254" s="15" t="n">
        <f aca="false">IF(AND(H254&lt;=Criteria!$C$6,J254&lt;=Criteria!$C$7,L254="Yes",OR(C254&lt;&gt;"Catering",K254&gt;=Criteria!$C$8),D254&lt;&gt;Criteria!$C$9),1,0)</f>
        <v>0</v>
      </c>
    </row>
    <row r="255" customFormat="false" ht="15" hidden="false" customHeight="false" outlineLevel="0" collapsed="false">
      <c r="A255" s="8" t="s">
        <v>506</v>
      </c>
      <c r="B255" s="8" t="s">
        <v>507</v>
      </c>
      <c r="C255" s="8" t="s">
        <v>32</v>
      </c>
      <c r="D255" s="8" t="s">
        <v>42</v>
      </c>
      <c r="E255" s="8" t="s">
        <v>38</v>
      </c>
      <c r="F255" s="8" t="s">
        <v>33</v>
      </c>
      <c r="G255" s="9" t="n">
        <v>230000</v>
      </c>
      <c r="H255" s="8" t="n">
        <v>72</v>
      </c>
      <c r="I255" s="8" t="n">
        <v>41</v>
      </c>
      <c r="J255" s="8" t="n">
        <v>0</v>
      </c>
      <c r="K255" s="10" t="n">
        <v>0.21</v>
      </c>
      <c r="L255" s="8" t="s">
        <v>39</v>
      </c>
      <c r="M255" s="11" t="n">
        <f aca="false">IF(AND(H255&lt;=Criteria!$C$6,J255&lt;=Criteria!$C$7,L255="Yes",OR(C255&lt;&gt;"Catering",K255&gt;=Criteria!$C$8),D255&lt;&gt;Criteria!$C$9),1,0)</f>
        <v>1</v>
      </c>
    </row>
    <row r="256" customFormat="false" ht="15" hidden="false" customHeight="false" outlineLevel="0" collapsed="false">
      <c r="A256" s="12" t="s">
        <v>508</v>
      </c>
      <c r="B256" s="12" t="s">
        <v>509</v>
      </c>
      <c r="C256" s="12" t="s">
        <v>32</v>
      </c>
      <c r="D256" s="12" t="s">
        <v>48</v>
      </c>
      <c r="E256" s="12" t="s">
        <v>38</v>
      </c>
      <c r="F256" s="12" t="s">
        <v>53</v>
      </c>
      <c r="G256" s="13" t="n">
        <v>221000</v>
      </c>
      <c r="H256" s="12" t="n">
        <v>60</v>
      </c>
      <c r="I256" s="12" t="n">
        <v>44</v>
      </c>
      <c r="J256" s="12" t="n">
        <v>0</v>
      </c>
      <c r="K256" s="14" t="n">
        <v>0.12</v>
      </c>
      <c r="L256" s="12" t="s">
        <v>39</v>
      </c>
      <c r="M256" s="15" t="n">
        <f aca="false">IF(AND(H256&lt;=Criteria!$C$6,J256&lt;=Criteria!$C$7,L256="Yes",OR(C256&lt;&gt;"Catering",K256&gt;=Criteria!$C$8),D256&lt;&gt;Criteria!$C$9),1,0)</f>
        <v>1</v>
      </c>
    </row>
    <row r="257" customFormat="false" ht="15" hidden="false" customHeight="false" outlineLevel="0" collapsed="false">
      <c r="A257" s="8" t="s">
        <v>510</v>
      </c>
      <c r="B257" s="8" t="s">
        <v>511</v>
      </c>
      <c r="C257" s="8" t="s">
        <v>36</v>
      </c>
      <c r="D257" s="8" t="s">
        <v>108</v>
      </c>
      <c r="E257" s="8" t="s">
        <v>108</v>
      </c>
      <c r="F257" s="8" t="s">
        <v>53</v>
      </c>
      <c r="G257" s="9" t="n">
        <v>203400</v>
      </c>
      <c r="H257" s="8" t="n">
        <v>48</v>
      </c>
      <c r="I257" s="8" t="n">
        <v>39</v>
      </c>
      <c r="J257" s="8" t="n">
        <v>0</v>
      </c>
      <c r="K257" s="10" t="n">
        <v>0.15</v>
      </c>
      <c r="L257" s="8" t="s">
        <v>39</v>
      </c>
      <c r="M257" s="11" t="n">
        <f aca="false">IF(AND(H257&lt;=Criteria!$C$6,J257&lt;=Criteria!$C$7,L257="Yes",OR(C257&lt;&gt;"Catering",K257&gt;=Criteria!$C$8),D257&lt;&gt;Criteria!$C$9),1,0)</f>
        <v>1</v>
      </c>
    </row>
    <row r="258" customFormat="false" ht="15" hidden="false" customHeight="false" outlineLevel="0" collapsed="false">
      <c r="A258" s="12" t="s">
        <v>512</v>
      </c>
      <c r="B258" s="12" t="s">
        <v>513</v>
      </c>
      <c r="C258" s="12" t="s">
        <v>22</v>
      </c>
      <c r="D258" s="12" t="s">
        <v>48</v>
      </c>
      <c r="E258" s="12" t="s">
        <v>38</v>
      </c>
      <c r="F258" s="12" t="s">
        <v>53</v>
      </c>
      <c r="G258" s="13" t="n">
        <v>66300</v>
      </c>
      <c r="H258" s="12" t="n">
        <v>48</v>
      </c>
      <c r="I258" s="12" t="n">
        <v>17</v>
      </c>
      <c r="J258" s="12" t="n">
        <v>47</v>
      </c>
      <c r="K258" s="14" t="n">
        <v>0.19</v>
      </c>
      <c r="L258" s="12" t="s">
        <v>39</v>
      </c>
      <c r="M258" s="15" t="n">
        <f aca="false">IF(AND(H258&lt;=Criteria!$C$6,J258&lt;=Criteria!$C$7,L258="Yes",OR(C258&lt;&gt;"Catering",K258&gt;=Criteria!$C$8),D258&lt;&gt;Criteria!$C$9),1,0)</f>
        <v>0</v>
      </c>
    </row>
    <row r="259" customFormat="false" ht="15" hidden="false" customHeight="false" outlineLevel="0" collapsed="false">
      <c r="A259" s="8" t="s">
        <v>514</v>
      </c>
      <c r="B259" s="8" t="s">
        <v>515</v>
      </c>
      <c r="C259" s="8" t="s">
        <v>36</v>
      </c>
      <c r="D259" s="8" t="s">
        <v>48</v>
      </c>
      <c r="E259" s="8" t="s">
        <v>38</v>
      </c>
      <c r="F259" s="8" t="s">
        <v>33</v>
      </c>
      <c r="G259" s="9" t="n">
        <v>318200</v>
      </c>
      <c r="H259" s="8" t="n">
        <v>72</v>
      </c>
      <c r="I259" s="8" t="n">
        <v>46</v>
      </c>
      <c r="J259" s="8" t="n">
        <v>0</v>
      </c>
      <c r="K259" s="10" t="n">
        <v>0.18</v>
      </c>
      <c r="L259" s="8" t="s">
        <v>39</v>
      </c>
      <c r="M259" s="11" t="n">
        <f aca="false">IF(AND(H259&lt;=Criteria!$C$6,J259&lt;=Criteria!$C$7,L259="Yes",OR(C259&lt;&gt;"Catering",K259&gt;=Criteria!$C$8),D259&lt;&gt;Criteria!$C$9),1,0)</f>
        <v>1</v>
      </c>
    </row>
    <row r="260" customFormat="false" ht="15" hidden="false" customHeight="false" outlineLevel="0" collapsed="false">
      <c r="A260" s="12" t="s">
        <v>516</v>
      </c>
      <c r="B260" s="12" t="s">
        <v>517</v>
      </c>
      <c r="C260" s="12" t="s">
        <v>22</v>
      </c>
      <c r="D260" s="12" t="s">
        <v>48</v>
      </c>
      <c r="E260" s="12" t="s">
        <v>38</v>
      </c>
      <c r="F260" s="12" t="s">
        <v>53</v>
      </c>
      <c r="G260" s="13" t="n">
        <v>70100</v>
      </c>
      <c r="H260" s="12" t="n">
        <v>36</v>
      </c>
      <c r="I260" s="12" t="n">
        <v>15</v>
      </c>
      <c r="J260" s="12" t="n">
        <v>0</v>
      </c>
      <c r="K260" s="14" t="n">
        <v>0</v>
      </c>
      <c r="L260" s="12" t="s">
        <v>39</v>
      </c>
      <c r="M260" s="15" t="n">
        <f aca="false">IF(AND(H260&lt;=Criteria!$C$6,J260&lt;=Criteria!$C$7,L260="Yes",OR(C260&lt;&gt;"Catering",K260&gt;=Criteria!$C$8),D260&lt;&gt;Criteria!$C$9),1,0)</f>
        <v>0</v>
      </c>
    </row>
    <row r="261" customFormat="false" ht="15" hidden="false" customHeight="false" outlineLevel="0" collapsed="false">
      <c r="A261" s="8" t="s">
        <v>518</v>
      </c>
      <c r="B261" s="8" t="s">
        <v>519</v>
      </c>
      <c r="C261" s="8" t="s">
        <v>32</v>
      </c>
      <c r="D261" s="8" t="s">
        <v>133</v>
      </c>
      <c r="E261" s="8" t="s">
        <v>24</v>
      </c>
      <c r="F261" s="8" t="s">
        <v>53</v>
      </c>
      <c r="G261" s="9" t="n">
        <v>92200</v>
      </c>
      <c r="H261" s="8" t="n">
        <v>48</v>
      </c>
      <c r="I261" s="8" t="n">
        <v>13</v>
      </c>
      <c r="J261" s="8" t="n">
        <v>0</v>
      </c>
      <c r="K261" s="10" t="n">
        <v>0.24</v>
      </c>
      <c r="L261" s="8" t="s">
        <v>39</v>
      </c>
      <c r="M261" s="11" t="n">
        <f aca="false">IF(AND(H261&lt;=Criteria!$C$6,J261&lt;=Criteria!$C$7,L261="Yes",OR(C261&lt;&gt;"Catering",K261&gt;=Criteria!$C$8),D261&lt;&gt;Criteria!$C$9),1,0)</f>
        <v>1</v>
      </c>
    </row>
    <row r="262" customFormat="false" ht="15" hidden="false" customHeight="false" outlineLevel="0" collapsed="false">
      <c r="A262" s="12" t="s">
        <v>520</v>
      </c>
      <c r="B262" s="12" t="s">
        <v>521</v>
      </c>
      <c r="C262" s="12" t="s">
        <v>32</v>
      </c>
      <c r="D262" s="12" t="s">
        <v>23</v>
      </c>
      <c r="E262" s="12" t="s">
        <v>24</v>
      </c>
      <c r="F262" s="12" t="s">
        <v>53</v>
      </c>
      <c r="G262" s="13" t="n">
        <v>86100</v>
      </c>
      <c r="H262" s="12" t="n">
        <v>48</v>
      </c>
      <c r="I262" s="12" t="n">
        <v>24</v>
      </c>
      <c r="J262" s="12" t="n">
        <v>0</v>
      </c>
      <c r="K262" s="14" t="n">
        <v>0.2</v>
      </c>
      <c r="L262" s="12" t="s">
        <v>39</v>
      </c>
      <c r="M262" s="15" t="n">
        <f aca="false">IF(AND(H262&lt;=Criteria!$C$6,J262&lt;=Criteria!$C$7,L262="Yes",OR(C262&lt;&gt;"Catering",K262&gt;=Criteria!$C$8),D262&lt;&gt;Criteria!$C$9),1,0)</f>
        <v>0</v>
      </c>
    </row>
    <row r="263" customFormat="false" ht="15" hidden="false" customHeight="false" outlineLevel="0" collapsed="false">
      <c r="A263" s="8" t="s">
        <v>522</v>
      </c>
      <c r="B263" s="8" t="s">
        <v>523</v>
      </c>
      <c r="C263" s="8" t="s">
        <v>32</v>
      </c>
      <c r="D263" s="8" t="s">
        <v>75</v>
      </c>
      <c r="E263" s="8" t="s">
        <v>24</v>
      </c>
      <c r="F263" s="8" t="s">
        <v>53</v>
      </c>
      <c r="G263" s="9" t="n">
        <v>39500</v>
      </c>
      <c r="H263" s="8" t="n">
        <v>60</v>
      </c>
      <c r="I263" s="8" t="n">
        <v>20</v>
      </c>
      <c r="J263" s="8" t="n">
        <v>0</v>
      </c>
      <c r="K263" s="10" t="n">
        <v>0.14</v>
      </c>
      <c r="L263" s="8" t="s">
        <v>39</v>
      </c>
      <c r="M263" s="11" t="n">
        <f aca="false">IF(AND(H263&lt;=Criteria!$C$6,J263&lt;=Criteria!$C$7,L263="Yes",OR(C263&lt;&gt;"Catering",K263&gt;=Criteria!$C$8),D263&lt;&gt;Criteria!$C$9),1,0)</f>
        <v>1</v>
      </c>
    </row>
    <row r="264" customFormat="false" ht="15" hidden="false" customHeight="false" outlineLevel="0" collapsed="false">
      <c r="A264" s="12" t="s">
        <v>524</v>
      </c>
      <c r="B264" s="12" t="s">
        <v>525</v>
      </c>
      <c r="C264" s="12" t="s">
        <v>32</v>
      </c>
      <c r="D264" s="12" t="s">
        <v>48</v>
      </c>
      <c r="E264" s="12" t="s">
        <v>38</v>
      </c>
      <c r="F264" s="12" t="s">
        <v>25</v>
      </c>
      <c r="G264" s="13" t="n">
        <v>242200</v>
      </c>
      <c r="H264" s="12" t="n">
        <v>60</v>
      </c>
      <c r="I264" s="12" t="n">
        <v>46</v>
      </c>
      <c r="J264" s="12" t="n">
        <v>0</v>
      </c>
      <c r="K264" s="14" t="n">
        <v>0.09</v>
      </c>
      <c r="L264" s="12" t="s">
        <v>39</v>
      </c>
      <c r="M264" s="15" t="n">
        <f aca="false">IF(AND(H264&lt;=Criteria!$C$6,J264&lt;=Criteria!$C$7,L264="Yes",OR(C264&lt;&gt;"Catering",K264&gt;=Criteria!$C$8),D264&lt;&gt;Criteria!$C$9),1,0)</f>
        <v>1</v>
      </c>
    </row>
    <row r="265" customFormat="false" ht="15" hidden="false" customHeight="false" outlineLevel="0" collapsed="false">
      <c r="A265" s="8" t="s">
        <v>526</v>
      </c>
      <c r="B265" s="8" t="s">
        <v>527</v>
      </c>
      <c r="C265" s="8" t="s">
        <v>32</v>
      </c>
      <c r="D265" s="8" t="s">
        <v>48</v>
      </c>
      <c r="E265" s="8" t="s">
        <v>38</v>
      </c>
      <c r="F265" s="8" t="s">
        <v>33</v>
      </c>
      <c r="G265" s="9" t="n">
        <v>111200</v>
      </c>
      <c r="H265" s="8" t="n">
        <v>60</v>
      </c>
      <c r="I265" s="8" t="n">
        <v>43</v>
      </c>
      <c r="J265" s="8" t="n">
        <v>0</v>
      </c>
      <c r="K265" s="10" t="n">
        <v>0.07</v>
      </c>
      <c r="L265" s="8" t="s">
        <v>39</v>
      </c>
      <c r="M265" s="11" t="n">
        <f aca="false">IF(AND(H265&lt;=Criteria!$C$6,J265&lt;=Criteria!$C$7,L265="Yes",OR(C265&lt;&gt;"Catering",K265&gt;=Criteria!$C$8),D265&lt;&gt;Criteria!$C$9),1,0)</f>
        <v>1</v>
      </c>
    </row>
    <row r="266" customFormat="false" ht="15" hidden="false" customHeight="false" outlineLevel="0" collapsed="false">
      <c r="A266" s="12" t="s">
        <v>528</v>
      </c>
      <c r="B266" s="12" t="s">
        <v>529</v>
      </c>
      <c r="C266" s="12" t="s">
        <v>22</v>
      </c>
      <c r="D266" s="12" t="s">
        <v>37</v>
      </c>
      <c r="E266" s="12" t="s">
        <v>38</v>
      </c>
      <c r="F266" s="12" t="s">
        <v>33</v>
      </c>
      <c r="G266" s="13" t="n">
        <v>54400</v>
      </c>
      <c r="H266" s="12" t="n">
        <v>60</v>
      </c>
      <c r="I266" s="12" t="n">
        <v>25</v>
      </c>
      <c r="J266" s="12" t="n">
        <v>0</v>
      </c>
      <c r="K266" s="14" t="n">
        <v>0.18</v>
      </c>
      <c r="L266" s="12" t="s">
        <v>39</v>
      </c>
      <c r="M266" s="15" t="n">
        <f aca="false">IF(AND(H266&lt;=Criteria!$C$6,J266&lt;=Criteria!$C$7,L266="Yes",OR(C266&lt;&gt;"Catering",K266&gt;=Criteria!$C$8),D266&lt;&gt;Criteria!$C$9),1,0)</f>
        <v>1</v>
      </c>
    </row>
    <row r="267" customFormat="false" ht="15" hidden="false" customHeight="false" outlineLevel="0" collapsed="false">
      <c r="A267" s="8" t="s">
        <v>530</v>
      </c>
      <c r="B267" s="8" t="s">
        <v>531</v>
      </c>
      <c r="C267" s="8" t="s">
        <v>32</v>
      </c>
      <c r="D267" s="8" t="s">
        <v>42</v>
      </c>
      <c r="E267" s="8" t="s">
        <v>38</v>
      </c>
      <c r="F267" s="8" t="s">
        <v>25</v>
      </c>
      <c r="G267" s="9" t="n">
        <v>88800</v>
      </c>
      <c r="H267" s="8" t="n">
        <v>48</v>
      </c>
      <c r="I267" s="8" t="n">
        <v>26</v>
      </c>
      <c r="J267" s="8" t="n">
        <v>0</v>
      </c>
      <c r="K267" s="10" t="n">
        <v>0.1</v>
      </c>
      <c r="L267" s="8" t="s">
        <v>39</v>
      </c>
      <c r="M267" s="11" t="n">
        <f aca="false">IF(AND(H267&lt;=Criteria!$C$6,J267&lt;=Criteria!$C$7,L267="Yes",OR(C267&lt;&gt;"Catering",K267&gt;=Criteria!$C$8),D267&lt;&gt;Criteria!$C$9),1,0)</f>
        <v>1</v>
      </c>
    </row>
    <row r="268" customFormat="false" ht="15" hidden="false" customHeight="false" outlineLevel="0" collapsed="false">
      <c r="A268" s="12" t="s">
        <v>532</v>
      </c>
      <c r="B268" s="12" t="s">
        <v>533</v>
      </c>
      <c r="C268" s="12" t="s">
        <v>36</v>
      </c>
      <c r="D268" s="12" t="s">
        <v>75</v>
      </c>
      <c r="E268" s="12" t="s">
        <v>24</v>
      </c>
      <c r="F268" s="12" t="s">
        <v>25</v>
      </c>
      <c r="G268" s="13" t="n">
        <v>319300</v>
      </c>
      <c r="H268" s="12" t="n">
        <v>72</v>
      </c>
      <c r="I268" s="12" t="n">
        <v>67</v>
      </c>
      <c r="J268" s="12" t="n">
        <v>0</v>
      </c>
      <c r="K268" s="14" t="n">
        <v>0.2</v>
      </c>
      <c r="L268" s="12" t="s">
        <v>39</v>
      </c>
      <c r="M268" s="15" t="n">
        <f aca="false">IF(AND(H268&lt;=Criteria!$C$6,J268&lt;=Criteria!$C$7,L268="Yes",OR(C268&lt;&gt;"Catering",K268&gt;=Criteria!$C$8),D268&lt;&gt;Criteria!$C$9),1,0)</f>
        <v>1</v>
      </c>
    </row>
    <row r="269" customFormat="false" ht="15" hidden="false" customHeight="false" outlineLevel="0" collapsed="false">
      <c r="A269" s="8" t="s">
        <v>534</v>
      </c>
      <c r="B269" s="8" t="s">
        <v>535</v>
      </c>
      <c r="C269" s="8" t="s">
        <v>32</v>
      </c>
      <c r="D269" s="8" t="s">
        <v>37</v>
      </c>
      <c r="E269" s="8" t="s">
        <v>38</v>
      </c>
      <c r="F269" s="8" t="s">
        <v>25</v>
      </c>
      <c r="G269" s="9" t="n">
        <v>175200</v>
      </c>
      <c r="H269" s="8" t="n">
        <v>72</v>
      </c>
      <c r="I269" s="8" t="n">
        <v>35</v>
      </c>
      <c r="J269" s="8" t="n">
        <v>0</v>
      </c>
      <c r="K269" s="10" t="n">
        <v>0.05</v>
      </c>
      <c r="L269" s="8" t="s">
        <v>39</v>
      </c>
      <c r="M269" s="11" t="n">
        <f aca="false">IF(AND(H269&lt;=Criteria!$C$6,J269&lt;=Criteria!$C$7,L269="Yes",OR(C269&lt;&gt;"Catering",K269&gt;=Criteria!$C$8),D269&lt;&gt;Criteria!$C$9),1,0)</f>
        <v>1</v>
      </c>
    </row>
    <row r="270" customFormat="false" ht="15" hidden="false" customHeight="false" outlineLevel="0" collapsed="false">
      <c r="A270" s="12" t="s">
        <v>536</v>
      </c>
      <c r="B270" s="12" t="s">
        <v>537</v>
      </c>
      <c r="C270" s="12" t="s">
        <v>32</v>
      </c>
      <c r="D270" s="12" t="s">
        <v>37</v>
      </c>
      <c r="E270" s="12" t="s">
        <v>38</v>
      </c>
      <c r="F270" s="12" t="s">
        <v>25</v>
      </c>
      <c r="G270" s="13" t="n">
        <v>153300</v>
      </c>
      <c r="H270" s="12" t="n">
        <v>48</v>
      </c>
      <c r="I270" s="12" t="n">
        <v>22</v>
      </c>
      <c r="J270" s="12" t="n">
        <v>0</v>
      </c>
      <c r="K270" s="14" t="n">
        <v>0.11</v>
      </c>
      <c r="L270" s="12" t="s">
        <v>39</v>
      </c>
      <c r="M270" s="15" t="n">
        <f aca="false">IF(AND(H270&lt;=Criteria!$C$6,J270&lt;=Criteria!$C$7,L270="Yes",OR(C270&lt;&gt;"Catering",K270&gt;=Criteria!$C$8),D270&lt;&gt;Criteria!$C$9),1,0)</f>
        <v>1</v>
      </c>
    </row>
    <row r="271" customFormat="false" ht="15" hidden="false" customHeight="false" outlineLevel="0" collapsed="false">
      <c r="A271" s="8" t="s">
        <v>538</v>
      </c>
      <c r="B271" s="8" t="s">
        <v>539</v>
      </c>
      <c r="C271" s="8" t="s">
        <v>32</v>
      </c>
      <c r="D271" s="8" t="s">
        <v>133</v>
      </c>
      <c r="E271" s="8" t="s">
        <v>24</v>
      </c>
      <c r="F271" s="8" t="s">
        <v>25</v>
      </c>
      <c r="G271" s="9" t="n">
        <v>135200</v>
      </c>
      <c r="H271" s="8" t="n">
        <v>72</v>
      </c>
      <c r="I271" s="8" t="n">
        <v>38</v>
      </c>
      <c r="J271" s="8" t="n">
        <v>0</v>
      </c>
      <c r="K271" s="10" t="n">
        <v>0.1</v>
      </c>
      <c r="L271" s="8" t="s">
        <v>39</v>
      </c>
      <c r="M271" s="11" t="n">
        <f aca="false">IF(AND(H271&lt;=Criteria!$C$6,J271&lt;=Criteria!$C$7,L271="Yes",OR(C271&lt;&gt;"Catering",K271&gt;=Criteria!$C$8),D271&lt;&gt;Criteria!$C$9),1,0)</f>
        <v>1</v>
      </c>
    </row>
    <row r="272" customFormat="false" ht="15" hidden="false" customHeight="false" outlineLevel="0" collapsed="false">
      <c r="A272" s="12" t="s">
        <v>540</v>
      </c>
      <c r="B272" s="12" t="s">
        <v>541</v>
      </c>
      <c r="C272" s="12" t="s">
        <v>22</v>
      </c>
      <c r="D272" s="12" t="s">
        <v>37</v>
      </c>
      <c r="E272" s="12" t="s">
        <v>38</v>
      </c>
      <c r="F272" s="12" t="s">
        <v>33</v>
      </c>
      <c r="G272" s="13" t="n">
        <v>87600</v>
      </c>
      <c r="H272" s="12" t="n">
        <v>84</v>
      </c>
      <c r="I272" s="12" t="n">
        <v>33</v>
      </c>
      <c r="J272" s="12" t="n">
        <v>0</v>
      </c>
      <c r="K272" s="14" t="n">
        <v>0.15</v>
      </c>
      <c r="L272" s="12" t="s">
        <v>39</v>
      </c>
      <c r="M272" s="15" t="n">
        <f aca="false">IF(AND(H272&lt;=Criteria!$C$6,J272&lt;=Criteria!$C$7,L272="Yes",OR(C272&lt;&gt;"Catering",K272&gt;=Criteria!$C$8),D272&lt;&gt;Criteria!$C$9),1,0)</f>
        <v>0</v>
      </c>
    </row>
    <row r="273" customFormat="false" ht="15" hidden="false" customHeight="false" outlineLevel="0" collapsed="false">
      <c r="A273" s="8" t="s">
        <v>542</v>
      </c>
      <c r="B273" s="8" t="s">
        <v>543</v>
      </c>
      <c r="C273" s="8" t="s">
        <v>32</v>
      </c>
      <c r="D273" s="8" t="s">
        <v>37</v>
      </c>
      <c r="E273" s="8" t="s">
        <v>38</v>
      </c>
      <c r="F273" s="8" t="s">
        <v>53</v>
      </c>
      <c r="G273" s="9" t="n">
        <v>234500</v>
      </c>
      <c r="H273" s="8" t="n">
        <v>60</v>
      </c>
      <c r="I273" s="8" t="n">
        <v>17</v>
      </c>
      <c r="J273" s="8" t="n">
        <v>0</v>
      </c>
      <c r="K273" s="10" t="n">
        <v>0.07</v>
      </c>
      <c r="L273" s="8" t="s">
        <v>39</v>
      </c>
      <c r="M273" s="11" t="n">
        <f aca="false">IF(AND(H273&lt;=Criteria!$C$6,J273&lt;=Criteria!$C$7,L273="Yes",OR(C273&lt;&gt;"Catering",K273&gt;=Criteria!$C$8),D273&lt;&gt;Criteria!$C$9),1,0)</f>
        <v>1</v>
      </c>
    </row>
    <row r="274" customFormat="false" ht="15" hidden="false" customHeight="false" outlineLevel="0" collapsed="false">
      <c r="A274" s="12" t="s">
        <v>544</v>
      </c>
      <c r="B274" s="12" t="s">
        <v>545</v>
      </c>
      <c r="C274" s="12" t="s">
        <v>32</v>
      </c>
      <c r="D274" s="12" t="s">
        <v>46</v>
      </c>
      <c r="E274" s="12" t="s">
        <v>24</v>
      </c>
      <c r="F274" s="12" t="s">
        <v>53</v>
      </c>
      <c r="G274" s="13" t="n">
        <v>198700</v>
      </c>
      <c r="H274" s="12" t="n">
        <v>72</v>
      </c>
      <c r="I274" s="12" t="n">
        <v>60</v>
      </c>
      <c r="J274" s="12" t="n">
        <v>0</v>
      </c>
      <c r="K274" s="14" t="n">
        <v>0.1</v>
      </c>
      <c r="L274" s="12" t="s">
        <v>39</v>
      </c>
      <c r="M274" s="15" t="n">
        <f aca="false">IF(AND(H274&lt;=Criteria!$C$6,J274&lt;=Criteria!$C$7,L274="Yes",OR(C274&lt;&gt;"Catering",K274&gt;=Criteria!$C$8),D274&lt;&gt;Criteria!$C$9),1,0)</f>
        <v>1</v>
      </c>
    </row>
    <row r="275" customFormat="false" ht="15" hidden="false" customHeight="false" outlineLevel="0" collapsed="false">
      <c r="A275" s="8" t="s">
        <v>546</v>
      </c>
      <c r="B275" s="8" t="s">
        <v>547</v>
      </c>
      <c r="C275" s="8" t="s">
        <v>22</v>
      </c>
      <c r="D275" s="8" t="s">
        <v>75</v>
      </c>
      <c r="E275" s="8" t="s">
        <v>24</v>
      </c>
      <c r="F275" s="8" t="s">
        <v>33</v>
      </c>
      <c r="G275" s="9" t="n">
        <v>90200</v>
      </c>
      <c r="H275" s="8" t="n">
        <v>36</v>
      </c>
      <c r="I275" s="8" t="n">
        <v>18</v>
      </c>
      <c r="J275" s="8" t="n">
        <v>0</v>
      </c>
      <c r="K275" s="10" t="n">
        <v>0.22</v>
      </c>
      <c r="L275" s="8" t="s">
        <v>39</v>
      </c>
      <c r="M275" s="11" t="n">
        <f aca="false">IF(AND(H275&lt;=Criteria!$C$6,J275&lt;=Criteria!$C$7,L275="Yes",OR(C275&lt;&gt;"Catering",K275&gt;=Criteria!$C$8),D275&lt;&gt;Criteria!$C$9),1,0)</f>
        <v>1</v>
      </c>
    </row>
    <row r="276" customFormat="false" ht="15" hidden="false" customHeight="false" outlineLevel="0" collapsed="false">
      <c r="A276" s="12" t="s">
        <v>548</v>
      </c>
      <c r="B276" s="12" t="s">
        <v>549</v>
      </c>
      <c r="C276" s="12" t="s">
        <v>22</v>
      </c>
      <c r="D276" s="12" t="s">
        <v>108</v>
      </c>
      <c r="E276" s="12" t="s">
        <v>108</v>
      </c>
      <c r="F276" s="12" t="s">
        <v>33</v>
      </c>
      <c r="G276" s="13" t="n">
        <v>103100</v>
      </c>
      <c r="H276" s="12" t="n">
        <v>84</v>
      </c>
      <c r="I276" s="12" t="n">
        <v>76</v>
      </c>
      <c r="J276" s="12" t="n">
        <v>0</v>
      </c>
      <c r="K276" s="14" t="n">
        <v>0.05</v>
      </c>
      <c r="L276" s="12" t="s">
        <v>39</v>
      </c>
      <c r="M276" s="15" t="n">
        <f aca="false">IF(AND(H276&lt;=Criteria!$C$6,J276&lt;=Criteria!$C$7,L276="Yes",OR(C276&lt;&gt;"Catering",K276&gt;=Criteria!$C$8),D276&lt;&gt;Criteria!$C$9),1,0)</f>
        <v>0</v>
      </c>
    </row>
    <row r="277" customFormat="false" ht="15" hidden="false" customHeight="false" outlineLevel="0" collapsed="false">
      <c r="A277" s="8" t="s">
        <v>550</v>
      </c>
      <c r="B277" s="8" t="s">
        <v>551</v>
      </c>
      <c r="C277" s="8" t="s">
        <v>32</v>
      </c>
      <c r="D277" s="8" t="s">
        <v>37</v>
      </c>
      <c r="E277" s="8" t="s">
        <v>38</v>
      </c>
      <c r="F277" s="8" t="s">
        <v>33</v>
      </c>
      <c r="G277" s="9" t="n">
        <v>62800</v>
      </c>
      <c r="H277" s="8" t="n">
        <v>48</v>
      </c>
      <c r="I277" s="8" t="n">
        <v>39</v>
      </c>
      <c r="J277" s="8" t="n">
        <v>0</v>
      </c>
      <c r="K277" s="10" t="n">
        <v>0.15</v>
      </c>
      <c r="L277" s="8" t="s">
        <v>39</v>
      </c>
      <c r="M277" s="11" t="n">
        <f aca="false">IF(AND(H277&lt;=Criteria!$C$6,J277&lt;=Criteria!$C$7,L277="Yes",OR(C277&lt;&gt;"Catering",K277&gt;=Criteria!$C$8),D277&lt;&gt;Criteria!$C$9),1,0)</f>
        <v>1</v>
      </c>
    </row>
    <row r="278" customFormat="false" ht="15" hidden="false" customHeight="false" outlineLevel="0" collapsed="false">
      <c r="A278" s="12" t="s">
        <v>552</v>
      </c>
      <c r="B278" s="12" t="s">
        <v>527</v>
      </c>
      <c r="C278" s="12" t="s">
        <v>32</v>
      </c>
      <c r="D278" s="12" t="s">
        <v>42</v>
      </c>
      <c r="E278" s="12" t="s">
        <v>38</v>
      </c>
      <c r="F278" s="12" t="s">
        <v>33</v>
      </c>
      <c r="G278" s="13" t="n">
        <v>184700</v>
      </c>
      <c r="H278" s="12" t="n">
        <v>48</v>
      </c>
      <c r="I278" s="12" t="n">
        <v>41</v>
      </c>
      <c r="J278" s="12" t="n">
        <v>0</v>
      </c>
      <c r="K278" s="14" t="n">
        <v>0.13</v>
      </c>
      <c r="L278" s="12" t="s">
        <v>39</v>
      </c>
      <c r="M278" s="15" t="n">
        <f aca="false">IF(AND(H278&lt;=Criteria!$C$6,J278&lt;=Criteria!$C$7,L278="Yes",OR(C278&lt;&gt;"Catering",K278&gt;=Criteria!$C$8),D278&lt;&gt;Criteria!$C$9),1,0)</f>
        <v>1</v>
      </c>
    </row>
    <row r="279" customFormat="false" ht="15" hidden="false" customHeight="false" outlineLevel="0" collapsed="false">
      <c r="A279" s="8" t="s">
        <v>553</v>
      </c>
      <c r="B279" s="8" t="s">
        <v>554</v>
      </c>
      <c r="C279" s="8" t="s">
        <v>36</v>
      </c>
      <c r="D279" s="8" t="s">
        <v>37</v>
      </c>
      <c r="E279" s="8" t="s">
        <v>38</v>
      </c>
      <c r="F279" s="8" t="s">
        <v>33</v>
      </c>
      <c r="G279" s="9" t="n">
        <v>233600</v>
      </c>
      <c r="H279" s="8" t="n">
        <v>72</v>
      </c>
      <c r="I279" s="8" t="n">
        <v>64</v>
      </c>
      <c r="J279" s="8" t="n">
        <v>12</v>
      </c>
      <c r="K279" s="10" t="n">
        <v>0.25</v>
      </c>
      <c r="L279" s="8" t="s">
        <v>39</v>
      </c>
      <c r="M279" s="11" t="n">
        <f aca="false">IF(AND(H279&lt;=Criteria!$C$6,J279&lt;=Criteria!$C$7,L279="Yes",OR(C279&lt;&gt;"Catering",K279&gt;=Criteria!$C$8),D279&lt;&gt;Criteria!$C$9),1,0)</f>
        <v>1</v>
      </c>
    </row>
    <row r="280" customFormat="false" ht="15" hidden="false" customHeight="false" outlineLevel="0" collapsed="false">
      <c r="A280" s="12" t="s">
        <v>555</v>
      </c>
      <c r="B280" s="12" t="s">
        <v>556</v>
      </c>
      <c r="C280" s="12" t="s">
        <v>32</v>
      </c>
      <c r="D280" s="12" t="s">
        <v>61</v>
      </c>
      <c r="E280" s="12" t="s">
        <v>24</v>
      </c>
      <c r="F280" s="12" t="s">
        <v>25</v>
      </c>
      <c r="G280" s="13" t="n">
        <v>163700</v>
      </c>
      <c r="H280" s="12" t="n">
        <v>72</v>
      </c>
      <c r="I280" s="12" t="n">
        <v>40</v>
      </c>
      <c r="J280" s="12" t="n">
        <v>0</v>
      </c>
      <c r="K280" s="14" t="n">
        <v>0.22</v>
      </c>
      <c r="L280" s="12" t="s">
        <v>39</v>
      </c>
      <c r="M280" s="15" t="n">
        <f aca="false">IF(AND(H280&lt;=Criteria!$C$6,J280&lt;=Criteria!$C$7,L280="Yes",OR(C280&lt;&gt;"Catering",K280&gt;=Criteria!$C$8),D280&lt;&gt;Criteria!$C$9),1,0)</f>
        <v>1</v>
      </c>
    </row>
    <row r="281" customFormat="false" ht="15" hidden="false" customHeight="false" outlineLevel="0" collapsed="false">
      <c r="A281" s="8" t="s">
        <v>557</v>
      </c>
      <c r="B281" s="8" t="s">
        <v>558</v>
      </c>
      <c r="C281" s="8" t="s">
        <v>22</v>
      </c>
      <c r="D281" s="8" t="s">
        <v>48</v>
      </c>
      <c r="E281" s="8" t="s">
        <v>38</v>
      </c>
      <c r="F281" s="8" t="s">
        <v>33</v>
      </c>
      <c r="G281" s="9" t="n">
        <v>111700</v>
      </c>
      <c r="H281" s="8" t="n">
        <v>48</v>
      </c>
      <c r="I281" s="8" t="n">
        <v>15</v>
      </c>
      <c r="J281" s="8" t="n">
        <v>0</v>
      </c>
      <c r="K281" s="10" t="n">
        <v>0</v>
      </c>
      <c r="L281" s="8" t="s">
        <v>39</v>
      </c>
      <c r="M281" s="11" t="n">
        <f aca="false">IF(AND(H281&lt;=Criteria!$C$6,J281&lt;=Criteria!$C$7,L281="Yes",OR(C281&lt;&gt;"Catering",K281&gt;=Criteria!$C$8),D281&lt;&gt;Criteria!$C$9),1,0)</f>
        <v>0</v>
      </c>
    </row>
    <row r="282" customFormat="false" ht="15" hidden="false" customHeight="false" outlineLevel="0" collapsed="false">
      <c r="A282" s="12" t="s">
        <v>559</v>
      </c>
      <c r="B282" s="12" t="s">
        <v>560</v>
      </c>
      <c r="C282" s="12" t="s">
        <v>32</v>
      </c>
      <c r="D282" s="12" t="s">
        <v>37</v>
      </c>
      <c r="E282" s="12" t="s">
        <v>38</v>
      </c>
      <c r="F282" s="12" t="s">
        <v>53</v>
      </c>
      <c r="G282" s="13" t="n">
        <v>220800</v>
      </c>
      <c r="H282" s="12" t="n">
        <v>72</v>
      </c>
      <c r="I282" s="12" t="n">
        <v>26</v>
      </c>
      <c r="J282" s="12" t="n">
        <v>0</v>
      </c>
      <c r="K282" s="14" t="n">
        <v>0.06</v>
      </c>
      <c r="L282" s="12" t="s">
        <v>39</v>
      </c>
      <c r="M282" s="15" t="n">
        <f aca="false">IF(AND(H282&lt;=Criteria!$C$6,J282&lt;=Criteria!$C$7,L282="Yes",OR(C282&lt;&gt;"Catering",K282&gt;=Criteria!$C$8),D282&lt;&gt;Criteria!$C$9),1,0)</f>
        <v>1</v>
      </c>
    </row>
    <row r="283" customFormat="false" ht="15" hidden="false" customHeight="false" outlineLevel="0" collapsed="false">
      <c r="A283" s="8" t="s">
        <v>561</v>
      </c>
      <c r="B283" s="8" t="s">
        <v>562</v>
      </c>
      <c r="C283" s="8" t="s">
        <v>32</v>
      </c>
      <c r="D283" s="8" t="s">
        <v>108</v>
      </c>
      <c r="E283" s="8" t="s">
        <v>108</v>
      </c>
      <c r="F283" s="8" t="s">
        <v>33</v>
      </c>
      <c r="G283" s="9" t="n">
        <v>116700</v>
      </c>
      <c r="H283" s="8" t="n">
        <v>48</v>
      </c>
      <c r="I283" s="8" t="n">
        <v>18</v>
      </c>
      <c r="J283" s="8" t="n">
        <v>0</v>
      </c>
      <c r="K283" s="10" t="n">
        <v>0.09</v>
      </c>
      <c r="L283" s="8" t="s">
        <v>39</v>
      </c>
      <c r="M283" s="11" t="n">
        <f aca="false">IF(AND(H283&lt;=Criteria!$C$6,J283&lt;=Criteria!$C$7,L283="Yes",OR(C283&lt;&gt;"Catering",K283&gt;=Criteria!$C$8),D283&lt;&gt;Criteria!$C$9),1,0)</f>
        <v>1</v>
      </c>
    </row>
    <row r="284" customFormat="false" ht="15" hidden="false" customHeight="false" outlineLevel="0" collapsed="false">
      <c r="A284" s="12" t="s">
        <v>563</v>
      </c>
      <c r="B284" s="12" t="s">
        <v>564</v>
      </c>
      <c r="C284" s="12" t="s">
        <v>36</v>
      </c>
      <c r="D284" s="12" t="s">
        <v>42</v>
      </c>
      <c r="E284" s="12" t="s">
        <v>38</v>
      </c>
      <c r="F284" s="12" t="s">
        <v>25</v>
      </c>
      <c r="G284" s="13" t="n">
        <v>158400</v>
      </c>
      <c r="H284" s="12" t="n">
        <v>48</v>
      </c>
      <c r="I284" s="12" t="n">
        <v>16</v>
      </c>
      <c r="J284" s="12" t="n">
        <v>0</v>
      </c>
      <c r="K284" s="14" t="n">
        <v>0.11</v>
      </c>
      <c r="L284" s="12" t="s">
        <v>39</v>
      </c>
      <c r="M284" s="15" t="n">
        <f aca="false">IF(AND(H284&lt;=Criteria!$C$6,J284&lt;=Criteria!$C$7,L284="Yes",OR(C284&lt;&gt;"Catering",K284&gt;=Criteria!$C$8),D284&lt;&gt;Criteria!$C$9),1,0)</f>
        <v>1</v>
      </c>
    </row>
    <row r="285" customFormat="false" ht="15" hidden="false" customHeight="false" outlineLevel="0" collapsed="false">
      <c r="A285" s="8" t="s">
        <v>565</v>
      </c>
      <c r="B285" s="8" t="s">
        <v>566</v>
      </c>
      <c r="C285" s="8" t="s">
        <v>36</v>
      </c>
      <c r="D285" s="8" t="s">
        <v>42</v>
      </c>
      <c r="E285" s="8" t="s">
        <v>38</v>
      </c>
      <c r="F285" s="8" t="s">
        <v>33</v>
      </c>
      <c r="G285" s="9" t="n">
        <v>234000</v>
      </c>
      <c r="H285" s="8" t="n">
        <v>60</v>
      </c>
      <c r="I285" s="8" t="n">
        <v>43</v>
      </c>
      <c r="J285" s="8" t="n">
        <v>0</v>
      </c>
      <c r="K285" s="10" t="n">
        <v>0.09</v>
      </c>
      <c r="L285" s="8" t="s">
        <v>39</v>
      </c>
      <c r="M285" s="11" t="n">
        <f aca="false">IF(AND(H285&lt;=Criteria!$C$6,J285&lt;=Criteria!$C$7,L285="Yes",OR(C285&lt;&gt;"Catering",K285&gt;=Criteria!$C$8),D285&lt;&gt;Criteria!$C$9),1,0)</f>
        <v>1</v>
      </c>
    </row>
    <row r="286" customFormat="false" ht="15" hidden="false" customHeight="false" outlineLevel="0" collapsed="false">
      <c r="A286" s="12" t="s">
        <v>567</v>
      </c>
      <c r="B286" s="12" t="s">
        <v>568</v>
      </c>
      <c r="C286" s="12" t="s">
        <v>32</v>
      </c>
      <c r="D286" s="12" t="s">
        <v>23</v>
      </c>
      <c r="E286" s="12" t="s">
        <v>24</v>
      </c>
      <c r="F286" s="12" t="s">
        <v>33</v>
      </c>
      <c r="G286" s="13" t="n">
        <v>108400</v>
      </c>
      <c r="H286" s="12" t="n">
        <v>60</v>
      </c>
      <c r="I286" s="12" t="n">
        <v>27</v>
      </c>
      <c r="J286" s="12" t="n">
        <v>0</v>
      </c>
      <c r="K286" s="14" t="n">
        <v>0.13</v>
      </c>
      <c r="L286" s="12" t="s">
        <v>39</v>
      </c>
      <c r="M286" s="15" t="n">
        <f aca="false">IF(AND(H286&lt;=Criteria!$C$6,J286&lt;=Criteria!$C$7,L286="Yes",OR(C286&lt;&gt;"Catering",K286&gt;=Criteria!$C$8),D286&lt;&gt;Criteria!$C$9),1,0)</f>
        <v>0</v>
      </c>
    </row>
    <row r="287" customFormat="false" ht="15" hidden="false" customHeight="false" outlineLevel="0" collapsed="false">
      <c r="A287" s="8" t="s">
        <v>569</v>
      </c>
      <c r="B287" s="8" t="s">
        <v>570</v>
      </c>
      <c r="C287" s="8" t="s">
        <v>22</v>
      </c>
      <c r="D287" s="8" t="s">
        <v>42</v>
      </c>
      <c r="E287" s="8" t="s">
        <v>38</v>
      </c>
      <c r="F287" s="8" t="s">
        <v>25</v>
      </c>
      <c r="G287" s="9" t="n">
        <v>78500</v>
      </c>
      <c r="H287" s="8" t="n">
        <v>84</v>
      </c>
      <c r="I287" s="8" t="n">
        <v>79</v>
      </c>
      <c r="J287" s="8" t="n">
        <v>0</v>
      </c>
      <c r="K287" s="10" t="n">
        <v>0.07</v>
      </c>
      <c r="L287" s="8" t="s">
        <v>39</v>
      </c>
      <c r="M287" s="11" t="n">
        <f aca="false">IF(AND(H287&lt;=Criteria!$C$6,J287&lt;=Criteria!$C$7,L287="Yes",OR(C287&lt;&gt;"Catering",K287&gt;=Criteria!$C$8),D287&lt;&gt;Criteria!$C$9),1,0)</f>
        <v>0</v>
      </c>
    </row>
    <row r="288" customFormat="false" ht="15" hidden="false" customHeight="false" outlineLevel="0" collapsed="false">
      <c r="A288" s="12" t="s">
        <v>571</v>
      </c>
      <c r="B288" s="12" t="s">
        <v>572</v>
      </c>
      <c r="C288" s="12" t="s">
        <v>32</v>
      </c>
      <c r="D288" s="12" t="s">
        <v>42</v>
      </c>
      <c r="E288" s="12" t="s">
        <v>38</v>
      </c>
      <c r="F288" s="12" t="s">
        <v>53</v>
      </c>
      <c r="G288" s="13" t="n">
        <v>245300</v>
      </c>
      <c r="H288" s="12" t="n">
        <v>48</v>
      </c>
      <c r="I288" s="12" t="n">
        <v>15</v>
      </c>
      <c r="J288" s="12" t="n">
        <v>0</v>
      </c>
      <c r="K288" s="14" t="n">
        <v>0.22</v>
      </c>
      <c r="L288" s="12" t="s">
        <v>39</v>
      </c>
      <c r="M288" s="15" t="n">
        <f aca="false">IF(AND(H288&lt;=Criteria!$C$6,J288&lt;=Criteria!$C$7,L288="Yes",OR(C288&lt;&gt;"Catering",K288&gt;=Criteria!$C$8),D288&lt;&gt;Criteria!$C$9),1,0)</f>
        <v>1</v>
      </c>
    </row>
    <row r="289" customFormat="false" ht="15" hidden="false" customHeight="false" outlineLevel="0" collapsed="false">
      <c r="A289" s="8" t="s">
        <v>573</v>
      </c>
      <c r="B289" s="8" t="s">
        <v>574</v>
      </c>
      <c r="C289" s="8" t="s">
        <v>32</v>
      </c>
      <c r="D289" s="8" t="s">
        <v>37</v>
      </c>
      <c r="E289" s="8" t="s">
        <v>38</v>
      </c>
      <c r="F289" s="8" t="s">
        <v>33</v>
      </c>
      <c r="G289" s="9" t="n">
        <v>56600</v>
      </c>
      <c r="H289" s="8" t="n">
        <v>36</v>
      </c>
      <c r="I289" s="8" t="n">
        <v>20</v>
      </c>
      <c r="J289" s="8" t="n">
        <v>0</v>
      </c>
      <c r="K289" s="10" t="n">
        <v>0.23</v>
      </c>
      <c r="L289" s="8" t="s">
        <v>39</v>
      </c>
      <c r="M289" s="11" t="n">
        <f aca="false">IF(AND(H289&lt;=Criteria!$C$6,J289&lt;=Criteria!$C$7,L289="Yes",OR(C289&lt;&gt;"Catering",K289&gt;=Criteria!$C$8),D289&lt;&gt;Criteria!$C$9),1,0)</f>
        <v>1</v>
      </c>
    </row>
    <row r="290" customFormat="false" ht="15" hidden="false" customHeight="false" outlineLevel="0" collapsed="false">
      <c r="A290" s="12" t="s">
        <v>575</v>
      </c>
      <c r="B290" s="12" t="s">
        <v>576</v>
      </c>
      <c r="C290" s="12" t="s">
        <v>36</v>
      </c>
      <c r="D290" s="12" t="s">
        <v>75</v>
      </c>
      <c r="E290" s="12" t="s">
        <v>24</v>
      </c>
      <c r="F290" s="12" t="s">
        <v>25</v>
      </c>
      <c r="G290" s="13" t="n">
        <v>143700</v>
      </c>
      <c r="H290" s="12" t="n">
        <v>48</v>
      </c>
      <c r="I290" s="12" t="n">
        <v>14</v>
      </c>
      <c r="J290" s="12" t="n">
        <v>0</v>
      </c>
      <c r="K290" s="14" t="n">
        <v>0.18</v>
      </c>
      <c r="L290" s="12" t="s">
        <v>39</v>
      </c>
      <c r="M290" s="15" t="n">
        <f aca="false">IF(AND(H290&lt;=Criteria!$C$6,J290&lt;=Criteria!$C$7,L290="Yes",OR(C290&lt;&gt;"Catering",K290&gt;=Criteria!$C$8),D290&lt;&gt;Criteria!$C$9),1,0)</f>
        <v>1</v>
      </c>
    </row>
    <row r="291" customFormat="false" ht="15" hidden="false" customHeight="false" outlineLevel="0" collapsed="false">
      <c r="A291" s="8" t="s">
        <v>577</v>
      </c>
      <c r="B291" s="8" t="s">
        <v>527</v>
      </c>
      <c r="C291" s="8" t="s">
        <v>32</v>
      </c>
      <c r="D291" s="8" t="s">
        <v>37</v>
      </c>
      <c r="E291" s="8" t="s">
        <v>38</v>
      </c>
      <c r="F291" s="8" t="s">
        <v>25</v>
      </c>
      <c r="G291" s="9" t="n">
        <v>107100</v>
      </c>
      <c r="H291" s="8" t="n">
        <v>60</v>
      </c>
      <c r="I291" s="8" t="n">
        <v>15</v>
      </c>
      <c r="J291" s="8" t="n">
        <v>0</v>
      </c>
      <c r="K291" s="10" t="n">
        <v>0.06</v>
      </c>
      <c r="L291" s="8" t="s">
        <v>39</v>
      </c>
      <c r="M291" s="11" t="n">
        <f aca="false">IF(AND(H291&lt;=Criteria!$C$6,J291&lt;=Criteria!$C$7,L291="Yes",OR(C291&lt;&gt;"Catering",K291&gt;=Criteria!$C$8),D291&lt;&gt;Criteria!$C$9),1,0)</f>
        <v>1</v>
      </c>
    </row>
    <row r="292" customFormat="false" ht="15" hidden="false" customHeight="false" outlineLevel="0" collapsed="false">
      <c r="A292" s="12" t="s">
        <v>578</v>
      </c>
      <c r="B292" s="12" t="s">
        <v>579</v>
      </c>
      <c r="C292" s="12" t="s">
        <v>32</v>
      </c>
      <c r="D292" s="12" t="s">
        <v>108</v>
      </c>
      <c r="E292" s="12" t="s">
        <v>108</v>
      </c>
      <c r="F292" s="12" t="s">
        <v>25</v>
      </c>
      <c r="G292" s="13" t="n">
        <v>186600</v>
      </c>
      <c r="H292" s="12" t="n">
        <v>48</v>
      </c>
      <c r="I292" s="12" t="n">
        <v>32</v>
      </c>
      <c r="J292" s="12" t="n">
        <v>0</v>
      </c>
      <c r="K292" s="14" t="n">
        <v>0.24</v>
      </c>
      <c r="L292" s="12" t="s">
        <v>39</v>
      </c>
      <c r="M292" s="15" t="n">
        <f aca="false">IF(AND(H292&lt;=Criteria!$C$6,J292&lt;=Criteria!$C$7,L292="Yes",OR(C292&lt;&gt;"Catering",K292&gt;=Criteria!$C$8),D292&lt;&gt;Criteria!$C$9),1,0)</f>
        <v>1</v>
      </c>
    </row>
    <row r="293" customFormat="false" ht="15" hidden="false" customHeight="false" outlineLevel="0" collapsed="false">
      <c r="A293" s="8" t="s">
        <v>580</v>
      </c>
      <c r="B293" s="8" t="s">
        <v>581</v>
      </c>
      <c r="C293" s="8" t="s">
        <v>22</v>
      </c>
      <c r="D293" s="8" t="s">
        <v>108</v>
      </c>
      <c r="E293" s="8" t="s">
        <v>108</v>
      </c>
      <c r="F293" s="8" t="s">
        <v>53</v>
      </c>
      <c r="G293" s="9" t="n">
        <v>87600</v>
      </c>
      <c r="H293" s="8" t="n">
        <v>48</v>
      </c>
      <c r="I293" s="8" t="n">
        <v>39</v>
      </c>
      <c r="J293" s="8" t="n">
        <v>0</v>
      </c>
      <c r="K293" s="10" t="n">
        <v>0.14</v>
      </c>
      <c r="L293" s="8" t="s">
        <v>39</v>
      </c>
      <c r="M293" s="11" t="n">
        <f aca="false">IF(AND(H293&lt;=Criteria!$C$6,J293&lt;=Criteria!$C$7,L293="Yes",OR(C293&lt;&gt;"Catering",K293&gt;=Criteria!$C$8),D293&lt;&gt;Criteria!$C$9),1,0)</f>
        <v>1</v>
      </c>
    </row>
    <row r="294" customFormat="false" ht="15" hidden="false" customHeight="false" outlineLevel="0" collapsed="false">
      <c r="A294" s="12" t="s">
        <v>582</v>
      </c>
      <c r="B294" s="12" t="s">
        <v>583</v>
      </c>
      <c r="C294" s="12" t="s">
        <v>22</v>
      </c>
      <c r="D294" s="12" t="s">
        <v>133</v>
      </c>
      <c r="E294" s="12" t="s">
        <v>24</v>
      </c>
      <c r="F294" s="12" t="s">
        <v>33</v>
      </c>
      <c r="G294" s="13" t="n">
        <v>108100</v>
      </c>
      <c r="H294" s="12" t="n">
        <v>36</v>
      </c>
      <c r="I294" s="12" t="n">
        <v>15</v>
      </c>
      <c r="J294" s="12" t="n">
        <v>0</v>
      </c>
      <c r="K294" s="14" t="n">
        <v>0.06</v>
      </c>
      <c r="L294" s="12" t="s">
        <v>39</v>
      </c>
      <c r="M294" s="15" t="n">
        <f aca="false">IF(AND(H294&lt;=Criteria!$C$6,J294&lt;=Criteria!$C$7,L294="Yes",OR(C294&lt;&gt;"Catering",K294&gt;=Criteria!$C$8),D294&lt;&gt;Criteria!$C$9),1,0)</f>
        <v>0</v>
      </c>
    </row>
    <row r="295" customFormat="false" ht="15" hidden="false" customHeight="false" outlineLevel="0" collapsed="false">
      <c r="A295" s="8" t="s">
        <v>584</v>
      </c>
      <c r="B295" s="8" t="s">
        <v>585</v>
      </c>
      <c r="C295" s="8" t="s">
        <v>22</v>
      </c>
      <c r="D295" s="8" t="s">
        <v>42</v>
      </c>
      <c r="E295" s="8" t="s">
        <v>38</v>
      </c>
      <c r="F295" s="8" t="s">
        <v>25</v>
      </c>
      <c r="G295" s="9" t="n">
        <v>99900</v>
      </c>
      <c r="H295" s="8" t="n">
        <v>72</v>
      </c>
      <c r="I295" s="8" t="n">
        <v>66</v>
      </c>
      <c r="J295" s="8" t="n">
        <v>0</v>
      </c>
      <c r="K295" s="10" t="n">
        <v>0.15</v>
      </c>
      <c r="L295" s="8" t="s">
        <v>39</v>
      </c>
      <c r="M295" s="11" t="n">
        <f aca="false">IF(AND(H295&lt;=Criteria!$C$6,J295&lt;=Criteria!$C$7,L295="Yes",OR(C295&lt;&gt;"Catering",K295&gt;=Criteria!$C$8),D295&lt;&gt;Criteria!$C$9),1,0)</f>
        <v>1</v>
      </c>
    </row>
    <row r="296" customFormat="false" ht="15" hidden="false" customHeight="false" outlineLevel="0" collapsed="false">
      <c r="A296" s="12" t="s">
        <v>586</v>
      </c>
      <c r="B296" s="12" t="s">
        <v>587</v>
      </c>
      <c r="C296" s="12" t="s">
        <v>32</v>
      </c>
      <c r="D296" s="12" t="s">
        <v>75</v>
      </c>
      <c r="E296" s="12" t="s">
        <v>24</v>
      </c>
      <c r="F296" s="12" t="s">
        <v>53</v>
      </c>
      <c r="G296" s="13" t="n">
        <v>160100</v>
      </c>
      <c r="H296" s="12" t="n">
        <v>84</v>
      </c>
      <c r="I296" s="12" t="n">
        <v>34</v>
      </c>
      <c r="J296" s="12" t="n">
        <v>0</v>
      </c>
      <c r="K296" s="14" t="n">
        <v>0.15</v>
      </c>
      <c r="L296" s="12" t="s">
        <v>39</v>
      </c>
      <c r="M296" s="15" t="n">
        <f aca="false">IF(AND(H296&lt;=Criteria!$C$6,J296&lt;=Criteria!$C$7,L296="Yes",OR(C296&lt;&gt;"Catering",K296&gt;=Criteria!$C$8),D296&lt;&gt;Criteria!$C$9),1,0)</f>
        <v>0</v>
      </c>
    </row>
    <row r="297" customFormat="false" ht="15" hidden="false" customHeight="false" outlineLevel="0" collapsed="false">
      <c r="A297" s="8" t="s">
        <v>588</v>
      </c>
      <c r="B297" s="8" t="s">
        <v>589</v>
      </c>
      <c r="C297" s="8" t="s">
        <v>32</v>
      </c>
      <c r="D297" s="8" t="s">
        <v>48</v>
      </c>
      <c r="E297" s="8" t="s">
        <v>38</v>
      </c>
      <c r="F297" s="8" t="s">
        <v>53</v>
      </c>
      <c r="G297" s="9" t="n">
        <v>97700</v>
      </c>
      <c r="H297" s="8" t="n">
        <v>72</v>
      </c>
      <c r="I297" s="8" t="n">
        <v>42</v>
      </c>
      <c r="J297" s="8" t="n">
        <v>0</v>
      </c>
      <c r="K297" s="10" t="n">
        <v>0.17</v>
      </c>
      <c r="L297" s="8" t="s">
        <v>39</v>
      </c>
      <c r="M297" s="11" t="n">
        <f aca="false">IF(AND(H297&lt;=Criteria!$C$6,J297&lt;=Criteria!$C$7,L297="Yes",OR(C297&lt;&gt;"Catering",K297&gt;=Criteria!$C$8),D297&lt;&gt;Criteria!$C$9),1,0)</f>
        <v>1</v>
      </c>
    </row>
    <row r="298" customFormat="false" ht="15" hidden="false" customHeight="false" outlineLevel="0" collapsed="false">
      <c r="A298" s="12" t="s">
        <v>590</v>
      </c>
      <c r="B298" s="12" t="s">
        <v>591</v>
      </c>
      <c r="C298" s="12" t="s">
        <v>36</v>
      </c>
      <c r="D298" s="12" t="s">
        <v>108</v>
      </c>
      <c r="E298" s="12" t="s">
        <v>108</v>
      </c>
      <c r="F298" s="12" t="s">
        <v>33</v>
      </c>
      <c r="G298" s="13" t="n">
        <v>169200</v>
      </c>
      <c r="H298" s="12" t="n">
        <v>60</v>
      </c>
      <c r="I298" s="12" t="n">
        <v>22</v>
      </c>
      <c r="J298" s="12" t="n">
        <v>0</v>
      </c>
      <c r="K298" s="14" t="n">
        <v>0.12</v>
      </c>
      <c r="L298" s="12" t="s">
        <v>39</v>
      </c>
      <c r="M298" s="15" t="n">
        <f aca="false">IF(AND(H298&lt;=Criteria!$C$6,J298&lt;=Criteria!$C$7,L298="Yes",OR(C298&lt;&gt;"Catering",K298&gt;=Criteria!$C$8),D298&lt;&gt;Criteria!$C$9),1,0)</f>
        <v>1</v>
      </c>
    </row>
    <row r="299" customFormat="false" ht="15" hidden="false" customHeight="false" outlineLevel="0" collapsed="false">
      <c r="A299" s="8" t="s">
        <v>592</v>
      </c>
      <c r="B299" s="8" t="s">
        <v>593</v>
      </c>
      <c r="C299" s="8" t="s">
        <v>22</v>
      </c>
      <c r="D299" s="8" t="s">
        <v>48</v>
      </c>
      <c r="E299" s="8" t="s">
        <v>38</v>
      </c>
      <c r="F299" s="8" t="s">
        <v>25</v>
      </c>
      <c r="G299" s="9" t="n">
        <v>90000</v>
      </c>
      <c r="H299" s="8" t="n">
        <v>36</v>
      </c>
      <c r="I299" s="8" t="n">
        <v>24</v>
      </c>
      <c r="J299" s="8" t="n">
        <v>0</v>
      </c>
      <c r="K299" s="10" t="n">
        <v>0.22</v>
      </c>
      <c r="L299" s="8" t="s">
        <v>39</v>
      </c>
      <c r="M299" s="11" t="n">
        <f aca="false">IF(AND(H299&lt;=Criteria!$C$6,J299&lt;=Criteria!$C$7,L299="Yes",OR(C299&lt;&gt;"Catering",K299&gt;=Criteria!$C$8),D299&lt;&gt;Criteria!$C$9),1,0)</f>
        <v>1</v>
      </c>
    </row>
    <row r="300" customFormat="false" ht="15" hidden="false" customHeight="false" outlineLevel="0" collapsed="false">
      <c r="A300" s="12" t="s">
        <v>594</v>
      </c>
      <c r="B300" s="12" t="s">
        <v>595</v>
      </c>
      <c r="C300" s="12" t="s">
        <v>32</v>
      </c>
      <c r="D300" s="12" t="s">
        <v>23</v>
      </c>
      <c r="E300" s="12" t="s">
        <v>24</v>
      </c>
      <c r="F300" s="12" t="s">
        <v>25</v>
      </c>
      <c r="G300" s="13" t="n">
        <v>49200</v>
      </c>
      <c r="H300" s="12" t="n">
        <v>72</v>
      </c>
      <c r="I300" s="12" t="n">
        <v>22</v>
      </c>
      <c r="J300" s="12" t="n">
        <v>0</v>
      </c>
      <c r="K300" s="14" t="n">
        <v>0.08</v>
      </c>
      <c r="L300" s="12" t="s">
        <v>39</v>
      </c>
      <c r="M300" s="15" t="n">
        <f aca="false">IF(AND(H300&lt;=Criteria!$C$6,J300&lt;=Criteria!$C$7,L300="Yes",OR(C300&lt;&gt;"Catering",K300&gt;=Criteria!$C$8),D300&lt;&gt;Criteria!$C$9),1,0)</f>
        <v>0</v>
      </c>
    </row>
    <row r="301" customFormat="false" ht="15" hidden="false" customHeight="false" outlineLevel="0" collapsed="false">
      <c r="A301" s="8" t="s">
        <v>596</v>
      </c>
      <c r="B301" s="8" t="s">
        <v>597</v>
      </c>
      <c r="C301" s="8" t="s">
        <v>36</v>
      </c>
      <c r="D301" s="8" t="s">
        <v>61</v>
      </c>
      <c r="E301" s="8" t="s">
        <v>24</v>
      </c>
      <c r="F301" s="8" t="s">
        <v>53</v>
      </c>
      <c r="G301" s="9" t="n">
        <v>352900</v>
      </c>
      <c r="H301" s="8" t="n">
        <v>72</v>
      </c>
      <c r="I301" s="8" t="n">
        <v>41</v>
      </c>
      <c r="J301" s="8" t="n">
        <v>0</v>
      </c>
      <c r="K301" s="10" t="n">
        <v>0.16</v>
      </c>
      <c r="L301" s="8" t="s">
        <v>39</v>
      </c>
      <c r="M301" s="11" t="n">
        <f aca="false">IF(AND(H301&lt;=Criteria!$C$6,J301&lt;=Criteria!$C$7,L301="Yes",OR(C301&lt;&gt;"Catering",K301&gt;=Criteria!$C$8),D301&lt;&gt;Criteria!$C$9),1,0)</f>
        <v>1</v>
      </c>
    </row>
    <row r="302" customFormat="false" ht="15" hidden="false" customHeight="false" outlineLevel="0" collapsed="false">
      <c r="A302" s="12" t="s">
        <v>598</v>
      </c>
      <c r="B302" s="12" t="s">
        <v>599</v>
      </c>
      <c r="C302" s="12" t="s">
        <v>22</v>
      </c>
      <c r="D302" s="12" t="s">
        <v>37</v>
      </c>
      <c r="E302" s="12" t="s">
        <v>38</v>
      </c>
      <c r="F302" s="12" t="s">
        <v>25</v>
      </c>
      <c r="G302" s="13" t="n">
        <v>27400</v>
      </c>
      <c r="H302" s="12" t="n">
        <v>36</v>
      </c>
      <c r="I302" s="12" t="n">
        <v>18</v>
      </c>
      <c r="J302" s="12" t="n">
        <v>0</v>
      </c>
      <c r="K302" s="14" t="n">
        <v>0.19</v>
      </c>
      <c r="L302" s="12" t="s">
        <v>39</v>
      </c>
      <c r="M302" s="15" t="n">
        <f aca="false">IF(AND(H302&lt;=Criteria!$C$6,J302&lt;=Criteria!$C$7,L302="Yes",OR(C302&lt;&gt;"Catering",K302&gt;=Criteria!$C$8),D302&lt;&gt;Criteria!$C$9),1,0)</f>
        <v>1</v>
      </c>
    </row>
    <row r="303" customFormat="false" ht="15" hidden="false" customHeight="false" outlineLevel="0" collapsed="false">
      <c r="A303" s="8" t="s">
        <v>600</v>
      </c>
      <c r="B303" s="8" t="s">
        <v>601</v>
      </c>
      <c r="C303" s="8" t="s">
        <v>22</v>
      </c>
      <c r="D303" s="8" t="s">
        <v>23</v>
      </c>
      <c r="E303" s="8" t="s">
        <v>24</v>
      </c>
      <c r="F303" s="8" t="s">
        <v>53</v>
      </c>
      <c r="G303" s="9" t="n">
        <v>48600</v>
      </c>
      <c r="H303" s="8" t="n">
        <v>72</v>
      </c>
      <c r="I303" s="8" t="n">
        <v>66</v>
      </c>
      <c r="J303" s="8" t="n">
        <v>0</v>
      </c>
      <c r="K303" s="10" t="n">
        <v>0</v>
      </c>
      <c r="L303" s="8" t="s">
        <v>39</v>
      </c>
      <c r="M303" s="11" t="n">
        <f aca="false">IF(AND(H303&lt;=Criteria!$C$6,J303&lt;=Criteria!$C$7,L303="Yes",OR(C303&lt;&gt;"Catering",K303&gt;=Criteria!$C$8),D303&lt;&gt;Criteria!$C$9),1,0)</f>
        <v>0</v>
      </c>
    </row>
    <row r="304" customFormat="false" ht="15" hidden="false" customHeight="false" outlineLevel="0" collapsed="false">
      <c r="A304" s="12" t="s">
        <v>602</v>
      </c>
      <c r="B304" s="12" t="s">
        <v>527</v>
      </c>
      <c r="C304" s="12" t="s">
        <v>32</v>
      </c>
      <c r="D304" s="12" t="s">
        <v>61</v>
      </c>
      <c r="E304" s="12" t="s">
        <v>24</v>
      </c>
      <c r="F304" s="12" t="s">
        <v>25</v>
      </c>
      <c r="G304" s="13" t="n">
        <v>125900</v>
      </c>
      <c r="H304" s="12" t="n">
        <v>36</v>
      </c>
      <c r="I304" s="12" t="n">
        <v>12</v>
      </c>
      <c r="J304" s="12" t="n">
        <v>0</v>
      </c>
      <c r="K304" s="14" t="n">
        <v>0.1</v>
      </c>
      <c r="L304" s="12" t="s">
        <v>39</v>
      </c>
      <c r="M304" s="15" t="n">
        <f aca="false">IF(AND(H304&lt;=Criteria!$C$6,J304&lt;=Criteria!$C$7,L304="Yes",OR(C304&lt;&gt;"Catering",K304&gt;=Criteria!$C$8),D304&lt;&gt;Criteria!$C$9),1,0)</f>
        <v>1</v>
      </c>
    </row>
    <row r="305" customFormat="false" ht="15" hidden="false" customHeight="false" outlineLevel="0" collapsed="false">
      <c r="A305" s="8" t="s">
        <v>603</v>
      </c>
      <c r="B305" s="8" t="s">
        <v>604</v>
      </c>
      <c r="C305" s="8" t="s">
        <v>32</v>
      </c>
      <c r="D305" s="8" t="s">
        <v>48</v>
      </c>
      <c r="E305" s="8" t="s">
        <v>38</v>
      </c>
      <c r="F305" s="8" t="s">
        <v>25</v>
      </c>
      <c r="G305" s="9" t="n">
        <v>115200</v>
      </c>
      <c r="H305" s="8" t="n">
        <v>60</v>
      </c>
      <c r="I305" s="8" t="n">
        <v>15</v>
      </c>
      <c r="J305" s="8" t="n">
        <v>0</v>
      </c>
      <c r="K305" s="10" t="n">
        <v>0.17</v>
      </c>
      <c r="L305" s="8" t="s">
        <v>39</v>
      </c>
      <c r="M305" s="11" t="n">
        <f aca="false">IF(AND(H305&lt;=Criteria!$C$6,J305&lt;=Criteria!$C$7,L305="Yes",OR(C305&lt;&gt;"Catering",K305&gt;=Criteria!$C$8),D305&lt;&gt;Criteria!$C$9),1,0)</f>
        <v>1</v>
      </c>
    </row>
    <row r="306" customFormat="false" ht="15" hidden="false" customHeight="false" outlineLevel="0" collapsed="false">
      <c r="A306" s="12" t="s">
        <v>605</v>
      </c>
      <c r="B306" s="12" t="s">
        <v>606</v>
      </c>
      <c r="C306" s="12" t="s">
        <v>36</v>
      </c>
      <c r="D306" s="12" t="s">
        <v>48</v>
      </c>
      <c r="E306" s="12" t="s">
        <v>38</v>
      </c>
      <c r="F306" s="12" t="s">
        <v>25</v>
      </c>
      <c r="G306" s="13" t="n">
        <v>298700</v>
      </c>
      <c r="H306" s="12" t="n">
        <v>60</v>
      </c>
      <c r="I306" s="12" t="n">
        <v>31</v>
      </c>
      <c r="J306" s="12" t="n">
        <v>0</v>
      </c>
      <c r="K306" s="14" t="n">
        <v>0.17</v>
      </c>
      <c r="L306" s="12" t="s">
        <v>39</v>
      </c>
      <c r="M306" s="15" t="n">
        <f aca="false">IF(AND(H306&lt;=Criteria!$C$6,J306&lt;=Criteria!$C$7,L306="Yes",OR(C306&lt;&gt;"Catering",K306&gt;=Criteria!$C$8),D306&lt;&gt;Criteria!$C$9),1,0)</f>
        <v>1</v>
      </c>
    </row>
    <row r="307" customFormat="false" ht="15" hidden="false" customHeight="false" outlineLevel="0" collapsed="false">
      <c r="A307" s="8" t="s">
        <v>607</v>
      </c>
      <c r="B307" s="8" t="s">
        <v>608</v>
      </c>
      <c r="C307" s="8" t="s">
        <v>22</v>
      </c>
      <c r="D307" s="8" t="s">
        <v>37</v>
      </c>
      <c r="E307" s="8" t="s">
        <v>38</v>
      </c>
      <c r="F307" s="8" t="s">
        <v>25</v>
      </c>
      <c r="G307" s="9" t="n">
        <v>35500</v>
      </c>
      <c r="H307" s="8" t="n">
        <v>60</v>
      </c>
      <c r="I307" s="8" t="n">
        <v>53</v>
      </c>
      <c r="J307" s="8" t="n">
        <v>0</v>
      </c>
      <c r="K307" s="10" t="n">
        <v>0.21</v>
      </c>
      <c r="L307" s="8" t="s">
        <v>39</v>
      </c>
      <c r="M307" s="11" t="n">
        <f aca="false">IF(AND(H307&lt;=Criteria!$C$6,J307&lt;=Criteria!$C$7,L307="Yes",OR(C307&lt;&gt;"Catering",K307&gt;=Criteria!$C$8),D307&lt;&gt;Criteria!$C$9),1,0)</f>
        <v>1</v>
      </c>
    </row>
    <row r="308" customFormat="false" ht="15" hidden="false" customHeight="false" outlineLevel="0" collapsed="false">
      <c r="A308" s="12" t="s">
        <v>609</v>
      </c>
      <c r="B308" s="12" t="s">
        <v>610</v>
      </c>
      <c r="C308" s="12" t="s">
        <v>32</v>
      </c>
      <c r="D308" s="12" t="s">
        <v>42</v>
      </c>
      <c r="E308" s="12" t="s">
        <v>38</v>
      </c>
      <c r="F308" s="12" t="s">
        <v>53</v>
      </c>
      <c r="G308" s="13" t="n">
        <v>50600</v>
      </c>
      <c r="H308" s="12" t="n">
        <v>72</v>
      </c>
      <c r="I308" s="12" t="n">
        <v>54</v>
      </c>
      <c r="J308" s="12" t="n">
        <v>0</v>
      </c>
      <c r="K308" s="14" t="n">
        <v>0.08</v>
      </c>
      <c r="L308" s="12" t="s">
        <v>39</v>
      </c>
      <c r="M308" s="15" t="n">
        <f aca="false">IF(AND(H308&lt;=Criteria!$C$6,J308&lt;=Criteria!$C$7,L308="Yes",OR(C308&lt;&gt;"Catering",K308&gt;=Criteria!$C$8),D308&lt;&gt;Criteria!$C$9),1,0)</f>
        <v>1</v>
      </c>
    </row>
    <row r="309" customFormat="false" ht="15" hidden="false" customHeight="false" outlineLevel="0" collapsed="false">
      <c r="A309" s="8" t="s">
        <v>611</v>
      </c>
      <c r="B309" s="8" t="s">
        <v>612</v>
      </c>
      <c r="C309" s="8" t="s">
        <v>32</v>
      </c>
      <c r="D309" s="8" t="s">
        <v>42</v>
      </c>
      <c r="E309" s="8" t="s">
        <v>38</v>
      </c>
      <c r="F309" s="8" t="s">
        <v>33</v>
      </c>
      <c r="G309" s="9" t="n">
        <v>194600</v>
      </c>
      <c r="H309" s="8" t="n">
        <v>72</v>
      </c>
      <c r="I309" s="8" t="n">
        <v>57</v>
      </c>
      <c r="J309" s="8" t="n">
        <v>0</v>
      </c>
      <c r="K309" s="10" t="n">
        <v>0.12</v>
      </c>
      <c r="L309" s="8" t="s">
        <v>39</v>
      </c>
      <c r="M309" s="11" t="n">
        <f aca="false">IF(AND(H309&lt;=Criteria!$C$6,J309&lt;=Criteria!$C$7,L309="Yes",OR(C309&lt;&gt;"Catering",K309&gt;=Criteria!$C$8),D309&lt;&gt;Criteria!$C$9),1,0)</f>
        <v>1</v>
      </c>
    </row>
    <row r="310" customFormat="false" ht="15" hidden="false" customHeight="false" outlineLevel="0" collapsed="false">
      <c r="A310" s="12" t="s">
        <v>613</v>
      </c>
      <c r="B310" s="12" t="s">
        <v>614</v>
      </c>
      <c r="C310" s="12" t="s">
        <v>32</v>
      </c>
      <c r="D310" s="12" t="s">
        <v>42</v>
      </c>
      <c r="E310" s="12" t="s">
        <v>38</v>
      </c>
      <c r="F310" s="12" t="s">
        <v>53</v>
      </c>
      <c r="G310" s="13" t="n">
        <v>139100</v>
      </c>
      <c r="H310" s="12" t="n">
        <v>60</v>
      </c>
      <c r="I310" s="12" t="n">
        <v>34</v>
      </c>
      <c r="J310" s="12" t="n">
        <v>0</v>
      </c>
      <c r="K310" s="14" t="n">
        <v>0.15</v>
      </c>
      <c r="L310" s="12" t="s">
        <v>39</v>
      </c>
      <c r="M310" s="15" t="n">
        <f aca="false">IF(AND(H310&lt;=Criteria!$C$6,J310&lt;=Criteria!$C$7,L310="Yes",OR(C310&lt;&gt;"Catering",K310&gt;=Criteria!$C$8),D310&lt;&gt;Criteria!$C$9),1,0)</f>
        <v>1</v>
      </c>
    </row>
    <row r="311" customFormat="false" ht="15" hidden="false" customHeight="false" outlineLevel="0" collapsed="false">
      <c r="A311" s="8" t="s">
        <v>615</v>
      </c>
      <c r="B311" s="8" t="s">
        <v>616</v>
      </c>
      <c r="C311" s="8" t="s">
        <v>32</v>
      </c>
      <c r="D311" s="8" t="s">
        <v>42</v>
      </c>
      <c r="E311" s="8" t="s">
        <v>38</v>
      </c>
      <c r="F311" s="8" t="s">
        <v>33</v>
      </c>
      <c r="G311" s="9" t="n">
        <v>176900</v>
      </c>
      <c r="H311" s="8" t="n">
        <v>60</v>
      </c>
      <c r="I311" s="8" t="n">
        <v>32</v>
      </c>
      <c r="J311" s="8" t="n">
        <v>0</v>
      </c>
      <c r="K311" s="10" t="n">
        <v>0.18</v>
      </c>
      <c r="L311" s="8" t="s">
        <v>39</v>
      </c>
      <c r="M311" s="11" t="n">
        <f aca="false">IF(AND(H311&lt;=Criteria!$C$6,J311&lt;=Criteria!$C$7,L311="Yes",OR(C311&lt;&gt;"Catering",K311&gt;=Criteria!$C$8),D311&lt;&gt;Criteria!$C$9),1,0)</f>
        <v>1</v>
      </c>
    </row>
    <row r="312" customFormat="false" ht="15" hidden="false" customHeight="false" outlineLevel="0" collapsed="false">
      <c r="A312" s="12" t="s">
        <v>617</v>
      </c>
      <c r="B312" s="12" t="s">
        <v>618</v>
      </c>
      <c r="C312" s="12" t="s">
        <v>22</v>
      </c>
      <c r="D312" s="12" t="s">
        <v>75</v>
      </c>
      <c r="E312" s="12" t="s">
        <v>24</v>
      </c>
      <c r="F312" s="12" t="s">
        <v>53</v>
      </c>
      <c r="G312" s="13" t="n">
        <v>27500</v>
      </c>
      <c r="H312" s="12" t="n">
        <v>48</v>
      </c>
      <c r="I312" s="12" t="n">
        <v>22</v>
      </c>
      <c r="J312" s="12" t="n">
        <v>0</v>
      </c>
      <c r="K312" s="14" t="n">
        <v>0.09</v>
      </c>
      <c r="L312" s="12" t="s">
        <v>39</v>
      </c>
      <c r="M312" s="15" t="n">
        <f aca="false">IF(AND(H312&lt;=Criteria!$C$6,J312&lt;=Criteria!$C$7,L312="Yes",OR(C312&lt;&gt;"Catering",K312&gt;=Criteria!$C$8),D312&lt;&gt;Criteria!$C$9),1,0)</f>
        <v>0</v>
      </c>
    </row>
    <row r="313" customFormat="false" ht="15" hidden="false" customHeight="false" outlineLevel="0" collapsed="false">
      <c r="A313" s="8" t="s">
        <v>619</v>
      </c>
      <c r="B313" s="8" t="s">
        <v>620</v>
      </c>
      <c r="C313" s="8" t="s">
        <v>32</v>
      </c>
      <c r="D313" s="8" t="s">
        <v>23</v>
      </c>
      <c r="E313" s="8" t="s">
        <v>24</v>
      </c>
      <c r="F313" s="8" t="s">
        <v>53</v>
      </c>
      <c r="G313" s="9" t="n">
        <v>126000</v>
      </c>
      <c r="H313" s="8" t="n">
        <v>36</v>
      </c>
      <c r="I313" s="8" t="n">
        <v>10</v>
      </c>
      <c r="J313" s="8" t="n">
        <v>0</v>
      </c>
      <c r="K313" s="10" t="n">
        <v>0.19</v>
      </c>
      <c r="L313" s="8" t="s">
        <v>39</v>
      </c>
      <c r="M313" s="11" t="n">
        <f aca="false">IF(AND(H313&lt;=Criteria!$C$6,J313&lt;=Criteria!$C$7,L313="Yes",OR(C313&lt;&gt;"Catering",K313&gt;=Criteria!$C$8),D313&lt;&gt;Criteria!$C$9),1,0)</f>
        <v>0</v>
      </c>
    </row>
    <row r="314" customFormat="false" ht="15" hidden="false" customHeight="false" outlineLevel="0" collapsed="false">
      <c r="A314" s="12" t="s">
        <v>621</v>
      </c>
      <c r="B314" s="12" t="s">
        <v>622</v>
      </c>
      <c r="C314" s="12" t="s">
        <v>22</v>
      </c>
      <c r="D314" s="12" t="s">
        <v>42</v>
      </c>
      <c r="E314" s="12" t="s">
        <v>38</v>
      </c>
      <c r="F314" s="12" t="s">
        <v>25</v>
      </c>
      <c r="G314" s="13" t="n">
        <v>113500</v>
      </c>
      <c r="H314" s="12" t="n">
        <v>84</v>
      </c>
      <c r="I314" s="12" t="n">
        <v>67</v>
      </c>
      <c r="J314" s="12" t="n">
        <v>0</v>
      </c>
      <c r="K314" s="14" t="n">
        <v>0.21</v>
      </c>
      <c r="L314" s="12" t="s">
        <v>39</v>
      </c>
      <c r="M314" s="15" t="n">
        <f aca="false">IF(AND(H314&lt;=Criteria!$C$6,J314&lt;=Criteria!$C$7,L314="Yes",OR(C314&lt;&gt;"Catering",K314&gt;=Criteria!$C$8),D314&lt;&gt;Criteria!$C$9),1,0)</f>
        <v>0</v>
      </c>
    </row>
    <row r="315" customFormat="false" ht="15" hidden="false" customHeight="false" outlineLevel="0" collapsed="false">
      <c r="A315" s="8" t="s">
        <v>623</v>
      </c>
      <c r="B315" s="8" t="s">
        <v>624</v>
      </c>
      <c r="C315" s="8" t="s">
        <v>32</v>
      </c>
      <c r="D315" s="8" t="s">
        <v>37</v>
      </c>
      <c r="E315" s="8" t="s">
        <v>38</v>
      </c>
      <c r="F315" s="8" t="s">
        <v>33</v>
      </c>
      <c r="G315" s="9" t="n">
        <v>152700</v>
      </c>
      <c r="H315" s="8" t="n">
        <v>60</v>
      </c>
      <c r="I315" s="8" t="n">
        <v>37</v>
      </c>
      <c r="J315" s="8" t="n">
        <v>0</v>
      </c>
      <c r="K315" s="10" t="n">
        <v>0.11</v>
      </c>
      <c r="L315" s="8" t="s">
        <v>39</v>
      </c>
      <c r="M315" s="11" t="n">
        <f aca="false">IF(AND(H315&lt;=Criteria!$C$6,J315&lt;=Criteria!$C$7,L315="Yes",OR(C315&lt;&gt;"Catering",K315&gt;=Criteria!$C$8),D315&lt;&gt;Criteria!$C$9),1,0)</f>
        <v>1</v>
      </c>
    </row>
    <row r="316" customFormat="false" ht="15" hidden="false" customHeight="false" outlineLevel="0" collapsed="false">
      <c r="A316" s="12" t="s">
        <v>625</v>
      </c>
      <c r="B316" s="12" t="s">
        <v>626</v>
      </c>
      <c r="C316" s="12" t="s">
        <v>22</v>
      </c>
      <c r="D316" s="12" t="s">
        <v>48</v>
      </c>
      <c r="E316" s="12" t="s">
        <v>38</v>
      </c>
      <c r="F316" s="12" t="s">
        <v>33</v>
      </c>
      <c r="G316" s="13" t="n">
        <v>95600</v>
      </c>
      <c r="H316" s="12" t="n">
        <v>72</v>
      </c>
      <c r="I316" s="12" t="n">
        <v>20</v>
      </c>
      <c r="J316" s="12" t="n">
        <v>0</v>
      </c>
      <c r="K316" s="14" t="n">
        <v>0.23</v>
      </c>
      <c r="L316" s="12" t="s">
        <v>39</v>
      </c>
      <c r="M316" s="15" t="n">
        <f aca="false">IF(AND(H316&lt;=Criteria!$C$6,J316&lt;=Criteria!$C$7,L316="Yes",OR(C316&lt;&gt;"Catering",K316&gt;=Criteria!$C$8),D316&lt;&gt;Criteria!$C$9),1,0)</f>
        <v>1</v>
      </c>
    </row>
    <row r="317" customFormat="false" ht="15" hidden="false" customHeight="false" outlineLevel="0" collapsed="false">
      <c r="A317" s="8" t="s">
        <v>627</v>
      </c>
      <c r="B317" s="8" t="s">
        <v>628</v>
      </c>
      <c r="C317" s="8" t="s">
        <v>32</v>
      </c>
      <c r="D317" s="8" t="s">
        <v>37</v>
      </c>
      <c r="E317" s="8" t="s">
        <v>38</v>
      </c>
      <c r="F317" s="8" t="s">
        <v>33</v>
      </c>
      <c r="G317" s="9" t="n">
        <v>110800</v>
      </c>
      <c r="H317" s="8" t="n">
        <v>36</v>
      </c>
      <c r="I317" s="8" t="n">
        <v>16</v>
      </c>
      <c r="J317" s="8" t="n">
        <v>0</v>
      </c>
      <c r="K317" s="10" t="n">
        <v>0.17</v>
      </c>
      <c r="L317" s="8" t="s">
        <v>39</v>
      </c>
      <c r="M317" s="11" t="n">
        <f aca="false">IF(AND(H317&lt;=Criteria!$C$6,J317&lt;=Criteria!$C$7,L317="Yes",OR(C317&lt;&gt;"Catering",K317&gt;=Criteria!$C$8),D317&lt;&gt;Criteria!$C$9),1,0)</f>
        <v>1</v>
      </c>
    </row>
    <row r="318" customFormat="false" ht="15" hidden="false" customHeight="false" outlineLevel="0" collapsed="false">
      <c r="A318" s="12" t="s">
        <v>629</v>
      </c>
      <c r="B318" s="12" t="s">
        <v>630</v>
      </c>
      <c r="C318" s="12" t="s">
        <v>32</v>
      </c>
      <c r="D318" s="12" t="s">
        <v>37</v>
      </c>
      <c r="E318" s="12" t="s">
        <v>38</v>
      </c>
      <c r="F318" s="12" t="s">
        <v>53</v>
      </c>
      <c r="G318" s="13" t="n">
        <v>63400</v>
      </c>
      <c r="H318" s="12" t="n">
        <v>60</v>
      </c>
      <c r="I318" s="12" t="n">
        <v>26</v>
      </c>
      <c r="J318" s="12" t="n">
        <v>0</v>
      </c>
      <c r="K318" s="14" t="n">
        <v>0.14</v>
      </c>
      <c r="L318" s="12" t="s">
        <v>39</v>
      </c>
      <c r="M318" s="15" t="n">
        <f aca="false">IF(AND(H318&lt;=Criteria!$C$6,J318&lt;=Criteria!$C$7,L318="Yes",OR(C318&lt;&gt;"Catering",K318&gt;=Criteria!$C$8),D318&lt;&gt;Criteria!$C$9),1,0)</f>
        <v>1</v>
      </c>
    </row>
    <row r="319" customFormat="false" ht="15" hidden="false" customHeight="false" outlineLevel="0" collapsed="false">
      <c r="A319" s="8" t="s">
        <v>631</v>
      </c>
      <c r="B319" s="8" t="s">
        <v>632</v>
      </c>
      <c r="C319" s="8" t="s">
        <v>32</v>
      </c>
      <c r="D319" s="8" t="s">
        <v>42</v>
      </c>
      <c r="E319" s="8" t="s">
        <v>38</v>
      </c>
      <c r="F319" s="8" t="s">
        <v>25</v>
      </c>
      <c r="G319" s="9" t="n">
        <v>94500</v>
      </c>
      <c r="H319" s="8" t="n">
        <v>60</v>
      </c>
      <c r="I319" s="8" t="n">
        <v>45</v>
      </c>
      <c r="J319" s="8" t="n">
        <v>0</v>
      </c>
      <c r="K319" s="10" t="n">
        <v>0.21</v>
      </c>
      <c r="L319" s="8" t="s">
        <v>39</v>
      </c>
      <c r="M319" s="11" t="n">
        <f aca="false">IF(AND(H319&lt;=Criteria!$C$6,J319&lt;=Criteria!$C$7,L319="Yes",OR(C319&lt;&gt;"Catering",K319&gt;=Criteria!$C$8),D319&lt;&gt;Criteria!$C$9),1,0)</f>
        <v>1</v>
      </c>
    </row>
    <row r="320" customFormat="false" ht="15" hidden="false" customHeight="false" outlineLevel="0" collapsed="false">
      <c r="A320" s="12" t="s">
        <v>633</v>
      </c>
      <c r="B320" s="12" t="s">
        <v>634</v>
      </c>
      <c r="C320" s="12" t="s">
        <v>22</v>
      </c>
      <c r="D320" s="12" t="s">
        <v>42</v>
      </c>
      <c r="E320" s="12" t="s">
        <v>38</v>
      </c>
      <c r="F320" s="12" t="s">
        <v>25</v>
      </c>
      <c r="G320" s="13" t="n">
        <v>85400</v>
      </c>
      <c r="H320" s="12" t="n">
        <v>84</v>
      </c>
      <c r="I320" s="12" t="n">
        <v>28</v>
      </c>
      <c r="J320" s="12" t="n">
        <v>0</v>
      </c>
      <c r="K320" s="14" t="n">
        <v>0.07</v>
      </c>
      <c r="L320" s="12" t="s">
        <v>39</v>
      </c>
      <c r="M320" s="15" t="n">
        <f aca="false">IF(AND(H320&lt;=Criteria!$C$6,J320&lt;=Criteria!$C$7,L320="Yes",OR(C320&lt;&gt;"Catering",K320&gt;=Criteria!$C$8),D320&lt;&gt;Criteria!$C$9),1,0)</f>
        <v>0</v>
      </c>
    </row>
    <row r="321" customFormat="false" ht="15" hidden="false" customHeight="false" outlineLevel="0" collapsed="false">
      <c r="A321" s="8" t="s">
        <v>635</v>
      </c>
      <c r="B321" s="8" t="s">
        <v>636</v>
      </c>
      <c r="C321" s="8" t="s">
        <v>32</v>
      </c>
      <c r="D321" s="8" t="s">
        <v>48</v>
      </c>
      <c r="E321" s="8" t="s">
        <v>38</v>
      </c>
      <c r="F321" s="8" t="s">
        <v>53</v>
      </c>
      <c r="G321" s="9" t="n">
        <v>46900</v>
      </c>
      <c r="H321" s="8" t="n">
        <v>72</v>
      </c>
      <c r="I321" s="8" t="n">
        <v>45</v>
      </c>
      <c r="J321" s="8" t="n">
        <v>0</v>
      </c>
      <c r="K321" s="10" t="n">
        <v>0.12</v>
      </c>
      <c r="L321" s="8" t="s">
        <v>39</v>
      </c>
      <c r="M321" s="11" t="n">
        <f aca="false">IF(AND(H321&lt;=Criteria!$C$6,J321&lt;=Criteria!$C$7,L321="Yes",OR(C321&lt;&gt;"Catering",K321&gt;=Criteria!$C$8),D321&lt;&gt;Criteria!$C$9),1,0)</f>
        <v>1</v>
      </c>
    </row>
    <row r="322" customFormat="false" ht="15" hidden="false" customHeight="false" outlineLevel="0" collapsed="false">
      <c r="A322" s="12" t="s">
        <v>637</v>
      </c>
      <c r="B322" s="12" t="s">
        <v>638</v>
      </c>
      <c r="C322" s="12" t="s">
        <v>36</v>
      </c>
      <c r="D322" s="12" t="s">
        <v>37</v>
      </c>
      <c r="E322" s="12" t="s">
        <v>38</v>
      </c>
      <c r="F322" s="12" t="s">
        <v>25</v>
      </c>
      <c r="G322" s="13" t="n">
        <v>239200</v>
      </c>
      <c r="H322" s="12" t="n">
        <v>48</v>
      </c>
      <c r="I322" s="12" t="n">
        <v>19</v>
      </c>
      <c r="J322" s="12" t="n">
        <v>0</v>
      </c>
      <c r="K322" s="14" t="n">
        <v>0.15</v>
      </c>
      <c r="L322" s="12" t="s">
        <v>39</v>
      </c>
      <c r="M322" s="15" t="n">
        <f aca="false">IF(AND(H322&lt;=Criteria!$C$6,J322&lt;=Criteria!$C$7,L322="Yes",OR(C322&lt;&gt;"Catering",K322&gt;=Criteria!$C$8),D322&lt;&gt;Criteria!$C$9),1,0)</f>
        <v>1</v>
      </c>
    </row>
    <row r="323" customFormat="false" ht="15" hidden="false" customHeight="false" outlineLevel="0" collapsed="false">
      <c r="A323" s="8" t="s">
        <v>639</v>
      </c>
      <c r="B323" s="8" t="s">
        <v>640</v>
      </c>
      <c r="C323" s="8" t="s">
        <v>32</v>
      </c>
      <c r="D323" s="8" t="s">
        <v>37</v>
      </c>
      <c r="E323" s="8" t="s">
        <v>38</v>
      </c>
      <c r="F323" s="8" t="s">
        <v>33</v>
      </c>
      <c r="G323" s="9" t="n">
        <v>120000</v>
      </c>
      <c r="H323" s="8" t="n">
        <v>72</v>
      </c>
      <c r="I323" s="8" t="n">
        <v>59</v>
      </c>
      <c r="J323" s="8" t="n">
        <v>0</v>
      </c>
      <c r="K323" s="10" t="n">
        <v>0.19</v>
      </c>
      <c r="L323" s="8" t="s">
        <v>39</v>
      </c>
      <c r="M323" s="11" t="n">
        <f aca="false">IF(AND(H323&lt;=Criteria!$C$6,J323&lt;=Criteria!$C$7,L323="Yes",OR(C323&lt;&gt;"Catering",K323&gt;=Criteria!$C$8),D323&lt;&gt;Criteria!$C$9),1,0)</f>
        <v>1</v>
      </c>
    </row>
    <row r="324" customFormat="false" ht="15" hidden="false" customHeight="false" outlineLevel="0" collapsed="false">
      <c r="A324" s="12" t="s">
        <v>641</v>
      </c>
      <c r="B324" s="12" t="s">
        <v>642</v>
      </c>
      <c r="C324" s="12" t="s">
        <v>32</v>
      </c>
      <c r="D324" s="12" t="s">
        <v>46</v>
      </c>
      <c r="E324" s="12" t="s">
        <v>24</v>
      </c>
      <c r="F324" s="12" t="s">
        <v>25</v>
      </c>
      <c r="G324" s="13" t="n">
        <v>214400</v>
      </c>
      <c r="H324" s="12" t="n">
        <v>72</v>
      </c>
      <c r="I324" s="12" t="n">
        <v>33</v>
      </c>
      <c r="J324" s="12" t="n">
        <v>0</v>
      </c>
      <c r="K324" s="14" t="n">
        <v>0.17</v>
      </c>
      <c r="L324" s="12" t="s">
        <v>39</v>
      </c>
      <c r="M324" s="15" t="n">
        <f aca="false">IF(AND(H324&lt;=Criteria!$C$6,J324&lt;=Criteria!$C$7,L324="Yes",OR(C324&lt;&gt;"Catering",K324&gt;=Criteria!$C$8),D324&lt;&gt;Criteria!$C$9),1,0)</f>
        <v>1</v>
      </c>
    </row>
    <row r="325" customFormat="false" ht="15" hidden="false" customHeight="false" outlineLevel="0" collapsed="false">
      <c r="A325" s="8" t="s">
        <v>643</v>
      </c>
      <c r="B325" s="8" t="s">
        <v>644</v>
      </c>
      <c r="C325" s="8" t="s">
        <v>32</v>
      </c>
      <c r="D325" s="8" t="s">
        <v>48</v>
      </c>
      <c r="E325" s="8" t="s">
        <v>38</v>
      </c>
      <c r="F325" s="8" t="s">
        <v>33</v>
      </c>
      <c r="G325" s="9" t="n">
        <v>116400</v>
      </c>
      <c r="H325" s="8" t="n">
        <v>60</v>
      </c>
      <c r="I325" s="8" t="n">
        <v>52</v>
      </c>
      <c r="J325" s="8" t="n">
        <v>0</v>
      </c>
      <c r="K325" s="10" t="n">
        <v>0.17</v>
      </c>
      <c r="L325" s="8" t="s">
        <v>39</v>
      </c>
      <c r="M325" s="11" t="n">
        <f aca="false">IF(AND(H325&lt;=Criteria!$C$6,J325&lt;=Criteria!$C$7,L325="Yes",OR(C325&lt;&gt;"Catering",K325&gt;=Criteria!$C$8),D325&lt;&gt;Criteria!$C$9),1,0)</f>
        <v>1</v>
      </c>
    </row>
    <row r="326" customFormat="false" ht="15" hidden="false" customHeight="false" outlineLevel="0" collapsed="false">
      <c r="A326" s="12" t="s">
        <v>645</v>
      </c>
      <c r="B326" s="12" t="s">
        <v>646</v>
      </c>
      <c r="C326" s="12" t="s">
        <v>22</v>
      </c>
      <c r="D326" s="12" t="s">
        <v>75</v>
      </c>
      <c r="E326" s="12" t="s">
        <v>24</v>
      </c>
      <c r="F326" s="12" t="s">
        <v>33</v>
      </c>
      <c r="G326" s="13" t="n">
        <v>105400</v>
      </c>
      <c r="H326" s="12" t="n">
        <v>60</v>
      </c>
      <c r="I326" s="12" t="n">
        <v>30</v>
      </c>
      <c r="J326" s="12" t="n">
        <v>0</v>
      </c>
      <c r="K326" s="14" t="n">
        <v>0.05</v>
      </c>
      <c r="L326" s="12" t="s">
        <v>39</v>
      </c>
      <c r="M326" s="15" t="n">
        <f aca="false">IF(AND(H326&lt;=Criteria!$C$6,J326&lt;=Criteria!$C$7,L326="Yes",OR(C326&lt;&gt;"Catering",K326&gt;=Criteria!$C$8),D326&lt;&gt;Criteria!$C$9),1,0)</f>
        <v>0</v>
      </c>
    </row>
    <row r="327" customFormat="false" ht="15" hidden="false" customHeight="false" outlineLevel="0" collapsed="false">
      <c r="A327" s="8" t="s">
        <v>647</v>
      </c>
      <c r="B327" s="8" t="s">
        <v>648</v>
      </c>
      <c r="C327" s="8" t="s">
        <v>22</v>
      </c>
      <c r="D327" s="8" t="s">
        <v>42</v>
      </c>
      <c r="E327" s="8" t="s">
        <v>38</v>
      </c>
      <c r="F327" s="8" t="s">
        <v>25</v>
      </c>
      <c r="G327" s="9" t="n">
        <v>96900</v>
      </c>
      <c r="H327" s="8" t="n">
        <v>72</v>
      </c>
      <c r="I327" s="8" t="n">
        <v>50</v>
      </c>
      <c r="J327" s="8" t="n">
        <v>0</v>
      </c>
      <c r="K327" s="10" t="n">
        <v>0</v>
      </c>
      <c r="L327" s="8" t="s">
        <v>39</v>
      </c>
      <c r="M327" s="11" t="n">
        <f aca="false">IF(AND(H327&lt;=Criteria!$C$6,J327&lt;=Criteria!$C$7,L327="Yes",OR(C327&lt;&gt;"Catering",K327&gt;=Criteria!$C$8),D327&lt;&gt;Criteria!$C$9),1,0)</f>
        <v>0</v>
      </c>
    </row>
    <row r="328" customFormat="false" ht="15" hidden="false" customHeight="false" outlineLevel="0" collapsed="false">
      <c r="A328" s="12" t="s">
        <v>649</v>
      </c>
      <c r="B328" s="12" t="s">
        <v>650</v>
      </c>
      <c r="C328" s="12" t="s">
        <v>32</v>
      </c>
      <c r="D328" s="12" t="s">
        <v>48</v>
      </c>
      <c r="E328" s="12" t="s">
        <v>38</v>
      </c>
      <c r="F328" s="12" t="s">
        <v>33</v>
      </c>
      <c r="G328" s="13" t="n">
        <v>84800</v>
      </c>
      <c r="H328" s="12" t="n">
        <v>48</v>
      </c>
      <c r="I328" s="12" t="n">
        <v>25</v>
      </c>
      <c r="J328" s="12" t="n">
        <v>0</v>
      </c>
      <c r="K328" s="14" t="n">
        <v>0.06</v>
      </c>
      <c r="L328" s="12" t="s">
        <v>39</v>
      </c>
      <c r="M328" s="15" t="n">
        <f aca="false">IF(AND(H328&lt;=Criteria!$C$6,J328&lt;=Criteria!$C$7,L328="Yes",OR(C328&lt;&gt;"Catering",K328&gt;=Criteria!$C$8),D328&lt;&gt;Criteria!$C$9),1,0)</f>
        <v>1</v>
      </c>
    </row>
    <row r="329" customFormat="false" ht="15" hidden="false" customHeight="false" outlineLevel="0" collapsed="false">
      <c r="A329" s="8" t="s">
        <v>651</v>
      </c>
      <c r="B329" s="8" t="s">
        <v>652</v>
      </c>
      <c r="C329" s="8" t="s">
        <v>32</v>
      </c>
      <c r="D329" s="8" t="s">
        <v>42</v>
      </c>
      <c r="E329" s="8" t="s">
        <v>38</v>
      </c>
      <c r="F329" s="8" t="s">
        <v>25</v>
      </c>
      <c r="G329" s="9" t="n">
        <v>43200</v>
      </c>
      <c r="H329" s="8" t="n">
        <v>72</v>
      </c>
      <c r="I329" s="8" t="n">
        <v>47</v>
      </c>
      <c r="J329" s="8" t="n">
        <v>0</v>
      </c>
      <c r="K329" s="10" t="n">
        <v>0.16</v>
      </c>
      <c r="L329" s="8" t="s">
        <v>39</v>
      </c>
      <c r="M329" s="11" t="n">
        <f aca="false">IF(AND(H329&lt;=Criteria!$C$6,J329&lt;=Criteria!$C$7,L329="Yes",OR(C329&lt;&gt;"Catering",K329&gt;=Criteria!$C$8),D329&lt;&gt;Criteria!$C$9),1,0)</f>
        <v>1</v>
      </c>
    </row>
    <row r="330" customFormat="false" ht="15" hidden="false" customHeight="false" outlineLevel="0" collapsed="false">
      <c r="A330" s="12" t="s">
        <v>653</v>
      </c>
      <c r="B330" s="12" t="s">
        <v>628</v>
      </c>
      <c r="C330" s="12" t="s">
        <v>36</v>
      </c>
      <c r="D330" s="12" t="s">
        <v>37</v>
      </c>
      <c r="E330" s="12" t="s">
        <v>38</v>
      </c>
      <c r="F330" s="12" t="s">
        <v>33</v>
      </c>
      <c r="G330" s="13" t="n">
        <v>104100</v>
      </c>
      <c r="H330" s="12" t="n">
        <v>36</v>
      </c>
      <c r="I330" s="12" t="n">
        <v>21</v>
      </c>
      <c r="J330" s="12" t="n">
        <v>0</v>
      </c>
      <c r="K330" s="14" t="n">
        <v>0.21</v>
      </c>
      <c r="L330" s="12" t="s">
        <v>39</v>
      </c>
      <c r="M330" s="15" t="n">
        <f aca="false">IF(AND(H330&lt;=Criteria!$C$6,J330&lt;=Criteria!$C$7,L330="Yes",OR(C330&lt;&gt;"Catering",K330&gt;=Criteria!$C$8),D330&lt;&gt;Criteria!$C$9),1,0)</f>
        <v>1</v>
      </c>
    </row>
    <row r="331" customFormat="false" ht="15" hidden="false" customHeight="false" outlineLevel="0" collapsed="false">
      <c r="A331" s="8" t="s">
        <v>654</v>
      </c>
      <c r="B331" s="8" t="s">
        <v>655</v>
      </c>
      <c r="C331" s="8" t="s">
        <v>22</v>
      </c>
      <c r="D331" s="8" t="s">
        <v>42</v>
      </c>
      <c r="E331" s="8" t="s">
        <v>38</v>
      </c>
      <c r="F331" s="8" t="s">
        <v>33</v>
      </c>
      <c r="G331" s="9" t="n">
        <v>94200</v>
      </c>
      <c r="H331" s="8" t="n">
        <v>72</v>
      </c>
      <c r="I331" s="8" t="n">
        <v>39</v>
      </c>
      <c r="J331" s="8" t="n">
        <v>0</v>
      </c>
      <c r="K331" s="10" t="n">
        <v>0.17</v>
      </c>
      <c r="L331" s="8" t="s">
        <v>39</v>
      </c>
      <c r="M331" s="11" t="n">
        <f aca="false">IF(AND(H331&lt;=Criteria!$C$6,J331&lt;=Criteria!$C$7,L331="Yes",OR(C331&lt;&gt;"Catering",K331&gt;=Criteria!$C$8),D331&lt;&gt;Criteria!$C$9),1,0)</f>
        <v>1</v>
      </c>
    </row>
    <row r="332" customFormat="false" ht="15" hidden="false" customHeight="false" outlineLevel="0" collapsed="false">
      <c r="A332" s="12" t="s">
        <v>656</v>
      </c>
      <c r="B332" s="12" t="s">
        <v>657</v>
      </c>
      <c r="C332" s="12" t="s">
        <v>32</v>
      </c>
      <c r="D332" s="12" t="s">
        <v>75</v>
      </c>
      <c r="E332" s="12" t="s">
        <v>24</v>
      </c>
      <c r="F332" s="12" t="s">
        <v>25</v>
      </c>
      <c r="G332" s="13" t="n">
        <v>182500</v>
      </c>
      <c r="H332" s="12" t="n">
        <v>36</v>
      </c>
      <c r="I332" s="12" t="n">
        <v>25</v>
      </c>
      <c r="J332" s="12" t="n">
        <v>0</v>
      </c>
      <c r="K332" s="14" t="n">
        <v>0.18</v>
      </c>
      <c r="L332" s="12" t="s">
        <v>39</v>
      </c>
      <c r="M332" s="15" t="n">
        <f aca="false">IF(AND(H332&lt;=Criteria!$C$6,J332&lt;=Criteria!$C$7,L332="Yes",OR(C332&lt;&gt;"Catering",K332&gt;=Criteria!$C$8),D332&lt;&gt;Criteria!$C$9),1,0)</f>
        <v>1</v>
      </c>
    </row>
    <row r="333" customFormat="false" ht="15" hidden="false" customHeight="false" outlineLevel="0" collapsed="false">
      <c r="A333" s="8" t="s">
        <v>658</v>
      </c>
      <c r="B333" s="8" t="s">
        <v>659</v>
      </c>
      <c r="C333" s="8" t="s">
        <v>22</v>
      </c>
      <c r="D333" s="8" t="s">
        <v>37</v>
      </c>
      <c r="E333" s="8" t="s">
        <v>38</v>
      </c>
      <c r="F333" s="8" t="s">
        <v>25</v>
      </c>
      <c r="G333" s="9" t="n">
        <v>121400</v>
      </c>
      <c r="H333" s="8" t="n">
        <v>72</v>
      </c>
      <c r="I333" s="8" t="n">
        <v>47</v>
      </c>
      <c r="J333" s="8" t="n">
        <v>0</v>
      </c>
      <c r="K333" s="10" t="n">
        <v>0.15</v>
      </c>
      <c r="L333" s="8" t="s">
        <v>39</v>
      </c>
      <c r="M333" s="11" t="n">
        <f aca="false">IF(AND(H333&lt;=Criteria!$C$6,J333&lt;=Criteria!$C$7,L333="Yes",OR(C333&lt;&gt;"Catering",K333&gt;=Criteria!$C$8),D333&lt;&gt;Criteria!$C$9),1,0)</f>
        <v>1</v>
      </c>
    </row>
    <row r="334" customFormat="false" ht="15" hidden="false" customHeight="false" outlineLevel="0" collapsed="false">
      <c r="A334" s="12" t="s">
        <v>660</v>
      </c>
      <c r="B334" s="12" t="s">
        <v>661</v>
      </c>
      <c r="C334" s="12" t="s">
        <v>32</v>
      </c>
      <c r="D334" s="12" t="s">
        <v>133</v>
      </c>
      <c r="E334" s="12" t="s">
        <v>24</v>
      </c>
      <c r="F334" s="12" t="s">
        <v>33</v>
      </c>
      <c r="G334" s="13" t="n">
        <v>206500</v>
      </c>
      <c r="H334" s="12" t="n">
        <v>36</v>
      </c>
      <c r="I334" s="12" t="n">
        <v>25</v>
      </c>
      <c r="J334" s="12" t="n">
        <v>0</v>
      </c>
      <c r="K334" s="14" t="n">
        <v>0.23</v>
      </c>
      <c r="L334" s="12" t="s">
        <v>39</v>
      </c>
      <c r="M334" s="15" t="n">
        <f aca="false">IF(AND(H334&lt;=Criteria!$C$6,J334&lt;=Criteria!$C$7,L334="Yes",OR(C334&lt;&gt;"Catering",K334&gt;=Criteria!$C$8),D334&lt;&gt;Criteria!$C$9),1,0)</f>
        <v>1</v>
      </c>
    </row>
    <row r="335" customFormat="false" ht="15" hidden="false" customHeight="false" outlineLevel="0" collapsed="false">
      <c r="A335" s="8" t="s">
        <v>662</v>
      </c>
      <c r="B335" s="8" t="s">
        <v>663</v>
      </c>
      <c r="C335" s="8" t="s">
        <v>32</v>
      </c>
      <c r="D335" s="8" t="s">
        <v>108</v>
      </c>
      <c r="E335" s="8" t="s">
        <v>108</v>
      </c>
      <c r="F335" s="8" t="s">
        <v>53</v>
      </c>
      <c r="G335" s="9" t="n">
        <v>195400</v>
      </c>
      <c r="H335" s="8" t="n">
        <v>72</v>
      </c>
      <c r="I335" s="8" t="n">
        <v>21</v>
      </c>
      <c r="J335" s="8" t="n">
        <v>0</v>
      </c>
      <c r="K335" s="10" t="n">
        <v>0.09</v>
      </c>
      <c r="L335" s="8" t="s">
        <v>39</v>
      </c>
      <c r="M335" s="11" t="n">
        <f aca="false">IF(AND(H335&lt;=Criteria!$C$6,J335&lt;=Criteria!$C$7,L335="Yes",OR(C335&lt;&gt;"Catering",K335&gt;=Criteria!$C$8),D335&lt;&gt;Criteria!$C$9),1,0)</f>
        <v>1</v>
      </c>
    </row>
    <row r="336" customFormat="false" ht="15" hidden="false" customHeight="false" outlineLevel="0" collapsed="false">
      <c r="A336" s="12" t="s">
        <v>664</v>
      </c>
      <c r="B336" s="12" t="s">
        <v>665</v>
      </c>
      <c r="C336" s="12" t="s">
        <v>32</v>
      </c>
      <c r="D336" s="12" t="s">
        <v>48</v>
      </c>
      <c r="E336" s="12" t="s">
        <v>38</v>
      </c>
      <c r="F336" s="12" t="s">
        <v>53</v>
      </c>
      <c r="G336" s="13" t="n">
        <v>90600</v>
      </c>
      <c r="H336" s="12" t="n">
        <v>72</v>
      </c>
      <c r="I336" s="12" t="n">
        <v>23</v>
      </c>
      <c r="J336" s="12" t="n">
        <v>0</v>
      </c>
      <c r="K336" s="14" t="n">
        <v>0.11</v>
      </c>
      <c r="L336" s="12" t="s">
        <v>39</v>
      </c>
      <c r="M336" s="15" t="n">
        <f aca="false">IF(AND(H336&lt;=Criteria!$C$6,J336&lt;=Criteria!$C$7,L336="Yes",OR(C336&lt;&gt;"Catering",K336&gt;=Criteria!$C$8),D336&lt;&gt;Criteria!$C$9),1,0)</f>
        <v>1</v>
      </c>
    </row>
    <row r="337" customFormat="false" ht="15" hidden="false" customHeight="false" outlineLevel="0" collapsed="false">
      <c r="A337" s="8" t="s">
        <v>666</v>
      </c>
      <c r="B337" s="8" t="s">
        <v>667</v>
      </c>
      <c r="C337" s="8" t="s">
        <v>32</v>
      </c>
      <c r="D337" s="8" t="s">
        <v>37</v>
      </c>
      <c r="E337" s="8" t="s">
        <v>38</v>
      </c>
      <c r="F337" s="8" t="s">
        <v>25</v>
      </c>
      <c r="G337" s="9" t="n">
        <v>196600</v>
      </c>
      <c r="H337" s="8" t="n">
        <v>60</v>
      </c>
      <c r="I337" s="8" t="n">
        <v>21</v>
      </c>
      <c r="J337" s="8" t="n">
        <v>0</v>
      </c>
      <c r="K337" s="10" t="n">
        <v>0.19</v>
      </c>
      <c r="L337" s="8" t="s">
        <v>39</v>
      </c>
      <c r="M337" s="11" t="n">
        <f aca="false">IF(AND(H337&lt;=Criteria!$C$6,J337&lt;=Criteria!$C$7,L337="Yes",OR(C337&lt;&gt;"Catering",K337&gt;=Criteria!$C$8),D337&lt;&gt;Criteria!$C$9),1,0)</f>
        <v>1</v>
      </c>
    </row>
    <row r="338" customFormat="false" ht="15" hidden="false" customHeight="false" outlineLevel="0" collapsed="false">
      <c r="A338" s="12" t="s">
        <v>668</v>
      </c>
      <c r="B338" s="12" t="s">
        <v>669</v>
      </c>
      <c r="C338" s="12" t="s">
        <v>32</v>
      </c>
      <c r="D338" s="12" t="s">
        <v>37</v>
      </c>
      <c r="E338" s="12" t="s">
        <v>38</v>
      </c>
      <c r="F338" s="12" t="s">
        <v>25</v>
      </c>
      <c r="G338" s="13" t="n">
        <v>241500</v>
      </c>
      <c r="H338" s="12" t="n">
        <v>60</v>
      </c>
      <c r="I338" s="12" t="n">
        <v>43</v>
      </c>
      <c r="J338" s="12" t="n">
        <v>0</v>
      </c>
      <c r="K338" s="14" t="n">
        <v>0.08</v>
      </c>
      <c r="L338" s="12" t="s">
        <v>39</v>
      </c>
      <c r="M338" s="15" t="n">
        <f aca="false">IF(AND(H338&lt;=Criteria!$C$6,J338&lt;=Criteria!$C$7,L338="Yes",OR(C338&lt;&gt;"Catering",K338&gt;=Criteria!$C$8),D338&lt;&gt;Criteria!$C$9),1,0)</f>
        <v>1</v>
      </c>
    </row>
    <row r="339" customFormat="false" ht="15" hidden="false" customHeight="false" outlineLevel="0" collapsed="false">
      <c r="A339" s="8" t="s">
        <v>670</v>
      </c>
      <c r="B339" s="8" t="s">
        <v>671</v>
      </c>
      <c r="C339" s="8" t="s">
        <v>36</v>
      </c>
      <c r="D339" s="8" t="s">
        <v>42</v>
      </c>
      <c r="E339" s="8" t="s">
        <v>38</v>
      </c>
      <c r="F339" s="8" t="s">
        <v>53</v>
      </c>
      <c r="G339" s="9" t="n">
        <v>358600</v>
      </c>
      <c r="H339" s="8" t="n">
        <v>60</v>
      </c>
      <c r="I339" s="8" t="n">
        <v>40</v>
      </c>
      <c r="J339" s="8" t="n">
        <v>0</v>
      </c>
      <c r="K339" s="10" t="n">
        <v>0.07</v>
      </c>
      <c r="L339" s="8" t="s">
        <v>39</v>
      </c>
      <c r="M339" s="11" t="n">
        <f aca="false">IF(AND(H339&lt;=Criteria!$C$6,J339&lt;=Criteria!$C$7,L339="Yes",OR(C339&lt;&gt;"Catering",K339&gt;=Criteria!$C$8),D339&lt;&gt;Criteria!$C$9),1,0)</f>
        <v>1</v>
      </c>
    </row>
    <row r="340" customFormat="false" ht="15" hidden="false" customHeight="false" outlineLevel="0" collapsed="false">
      <c r="A340" s="12" t="s">
        <v>672</v>
      </c>
      <c r="B340" s="12" t="s">
        <v>673</v>
      </c>
      <c r="C340" s="12" t="s">
        <v>32</v>
      </c>
      <c r="D340" s="12" t="s">
        <v>42</v>
      </c>
      <c r="E340" s="12" t="s">
        <v>38</v>
      </c>
      <c r="F340" s="12" t="s">
        <v>25</v>
      </c>
      <c r="G340" s="13" t="n">
        <v>209200</v>
      </c>
      <c r="H340" s="12" t="n">
        <v>48</v>
      </c>
      <c r="I340" s="12" t="n">
        <v>16</v>
      </c>
      <c r="J340" s="12" t="n">
        <v>0</v>
      </c>
      <c r="K340" s="14" t="n">
        <v>0.22</v>
      </c>
      <c r="L340" s="12" t="s">
        <v>39</v>
      </c>
      <c r="M340" s="15" t="n">
        <f aca="false">IF(AND(H340&lt;=Criteria!$C$6,J340&lt;=Criteria!$C$7,L340="Yes",OR(C340&lt;&gt;"Catering",K340&gt;=Criteria!$C$8),D340&lt;&gt;Criteria!$C$9),1,0)</f>
        <v>1</v>
      </c>
    </row>
    <row r="341" customFormat="false" ht="15" hidden="false" customHeight="false" outlineLevel="0" collapsed="false">
      <c r="A341" s="8" t="s">
        <v>674</v>
      </c>
      <c r="B341" s="8" t="s">
        <v>675</v>
      </c>
      <c r="C341" s="8" t="s">
        <v>32</v>
      </c>
      <c r="D341" s="8" t="s">
        <v>75</v>
      </c>
      <c r="E341" s="8" t="s">
        <v>24</v>
      </c>
      <c r="F341" s="8" t="s">
        <v>25</v>
      </c>
      <c r="G341" s="9" t="n">
        <v>155700</v>
      </c>
      <c r="H341" s="8" t="n">
        <v>60</v>
      </c>
      <c r="I341" s="8" t="n">
        <v>49</v>
      </c>
      <c r="J341" s="8" t="n">
        <v>0</v>
      </c>
      <c r="K341" s="10" t="n">
        <v>0.19</v>
      </c>
      <c r="L341" s="8" t="s">
        <v>39</v>
      </c>
      <c r="M341" s="11" t="n">
        <f aca="false">IF(AND(H341&lt;=Criteria!$C$6,J341&lt;=Criteria!$C$7,L341="Yes",OR(C341&lt;&gt;"Catering",K341&gt;=Criteria!$C$8),D341&lt;&gt;Criteria!$C$9),1,0)</f>
        <v>1</v>
      </c>
    </row>
    <row r="342" customFormat="false" ht="15" hidden="false" customHeight="false" outlineLevel="0" collapsed="false">
      <c r="A342" s="12" t="s">
        <v>676</v>
      </c>
      <c r="B342" s="12" t="s">
        <v>677</v>
      </c>
      <c r="C342" s="12" t="s">
        <v>32</v>
      </c>
      <c r="D342" s="12" t="s">
        <v>75</v>
      </c>
      <c r="E342" s="12" t="s">
        <v>24</v>
      </c>
      <c r="F342" s="12" t="s">
        <v>33</v>
      </c>
      <c r="G342" s="13" t="n">
        <v>214200</v>
      </c>
      <c r="H342" s="12" t="n">
        <v>48</v>
      </c>
      <c r="I342" s="12" t="n">
        <v>13</v>
      </c>
      <c r="J342" s="12" t="n">
        <v>0</v>
      </c>
      <c r="K342" s="14" t="n">
        <v>0.16</v>
      </c>
      <c r="L342" s="12" t="s">
        <v>39</v>
      </c>
      <c r="M342" s="15" t="n">
        <f aca="false">IF(AND(H342&lt;=Criteria!$C$6,J342&lt;=Criteria!$C$7,L342="Yes",OR(C342&lt;&gt;"Catering",K342&gt;=Criteria!$C$8),D342&lt;&gt;Criteria!$C$9),1,0)</f>
        <v>1</v>
      </c>
    </row>
    <row r="343" customFormat="false" ht="15" hidden="false" customHeight="false" outlineLevel="0" collapsed="false">
      <c r="A343" s="8" t="s">
        <v>678</v>
      </c>
      <c r="B343" s="8" t="s">
        <v>628</v>
      </c>
      <c r="C343" s="8" t="s">
        <v>32</v>
      </c>
      <c r="D343" s="8" t="s">
        <v>37</v>
      </c>
      <c r="E343" s="8" t="s">
        <v>38</v>
      </c>
      <c r="F343" s="8" t="s">
        <v>33</v>
      </c>
      <c r="G343" s="9" t="n">
        <v>151800</v>
      </c>
      <c r="H343" s="8" t="n">
        <v>72</v>
      </c>
      <c r="I343" s="8" t="n">
        <v>39</v>
      </c>
      <c r="J343" s="8" t="n">
        <v>0</v>
      </c>
      <c r="K343" s="10" t="n">
        <v>0.19</v>
      </c>
      <c r="L343" s="8" t="s">
        <v>39</v>
      </c>
      <c r="M343" s="11" t="n">
        <f aca="false">IF(AND(H343&lt;=Criteria!$C$6,J343&lt;=Criteria!$C$7,L343="Yes",OR(C343&lt;&gt;"Catering",K343&gt;=Criteria!$C$8),D343&lt;&gt;Criteria!$C$9),1,0)</f>
        <v>1</v>
      </c>
    </row>
    <row r="344" customFormat="false" ht="15" hidden="false" customHeight="false" outlineLevel="0" collapsed="false">
      <c r="A344" s="12" t="s">
        <v>679</v>
      </c>
      <c r="B344" s="12" t="s">
        <v>680</v>
      </c>
      <c r="C344" s="12" t="s">
        <v>22</v>
      </c>
      <c r="D344" s="12" t="s">
        <v>48</v>
      </c>
      <c r="E344" s="12" t="s">
        <v>38</v>
      </c>
      <c r="F344" s="12" t="s">
        <v>33</v>
      </c>
      <c r="G344" s="13" t="n">
        <v>21600</v>
      </c>
      <c r="H344" s="12" t="n">
        <v>60</v>
      </c>
      <c r="I344" s="12" t="n">
        <v>52</v>
      </c>
      <c r="J344" s="12" t="n">
        <v>0</v>
      </c>
      <c r="K344" s="14" t="n">
        <v>0</v>
      </c>
      <c r="L344" s="12" t="s">
        <v>39</v>
      </c>
      <c r="M344" s="15" t="n">
        <f aca="false">IF(AND(H344&lt;=Criteria!$C$6,J344&lt;=Criteria!$C$7,L344="Yes",OR(C344&lt;&gt;"Catering",K344&gt;=Criteria!$C$8),D344&lt;&gt;Criteria!$C$9),1,0)</f>
        <v>0</v>
      </c>
    </row>
    <row r="345" customFormat="false" ht="15" hidden="false" customHeight="false" outlineLevel="0" collapsed="false">
      <c r="A345" s="8" t="s">
        <v>681</v>
      </c>
      <c r="B345" s="8" t="s">
        <v>682</v>
      </c>
      <c r="C345" s="8" t="s">
        <v>36</v>
      </c>
      <c r="D345" s="8" t="s">
        <v>42</v>
      </c>
      <c r="E345" s="8" t="s">
        <v>38</v>
      </c>
      <c r="F345" s="8" t="s">
        <v>53</v>
      </c>
      <c r="G345" s="9" t="n">
        <v>273700</v>
      </c>
      <c r="H345" s="8" t="n">
        <v>72</v>
      </c>
      <c r="I345" s="8" t="n">
        <v>49</v>
      </c>
      <c r="J345" s="8" t="n">
        <v>0</v>
      </c>
      <c r="K345" s="10" t="n">
        <v>0.14</v>
      </c>
      <c r="L345" s="8" t="s">
        <v>39</v>
      </c>
      <c r="M345" s="11" t="n">
        <f aca="false">IF(AND(H345&lt;=Criteria!$C$6,J345&lt;=Criteria!$C$7,L345="Yes",OR(C345&lt;&gt;"Catering",K345&gt;=Criteria!$C$8),D345&lt;&gt;Criteria!$C$9),1,0)</f>
        <v>1</v>
      </c>
    </row>
    <row r="346" customFormat="false" ht="15" hidden="false" customHeight="false" outlineLevel="0" collapsed="false">
      <c r="A346" s="12" t="s">
        <v>683</v>
      </c>
      <c r="B346" s="12" t="s">
        <v>684</v>
      </c>
      <c r="C346" s="12" t="s">
        <v>32</v>
      </c>
      <c r="D346" s="12" t="s">
        <v>37</v>
      </c>
      <c r="E346" s="12" t="s">
        <v>38</v>
      </c>
      <c r="F346" s="12" t="s">
        <v>25</v>
      </c>
      <c r="G346" s="13" t="n">
        <v>125500</v>
      </c>
      <c r="H346" s="12" t="n">
        <v>72</v>
      </c>
      <c r="I346" s="12" t="n">
        <v>51</v>
      </c>
      <c r="J346" s="12" t="n">
        <v>0</v>
      </c>
      <c r="K346" s="14" t="n">
        <v>0.11</v>
      </c>
      <c r="L346" s="12" t="s">
        <v>39</v>
      </c>
      <c r="M346" s="15" t="n">
        <f aca="false">IF(AND(H346&lt;=Criteria!$C$6,J346&lt;=Criteria!$C$7,L346="Yes",OR(C346&lt;&gt;"Catering",K346&gt;=Criteria!$C$8),D346&lt;&gt;Criteria!$C$9),1,0)</f>
        <v>1</v>
      </c>
    </row>
    <row r="347" customFormat="false" ht="15" hidden="false" customHeight="false" outlineLevel="0" collapsed="false">
      <c r="A347" s="8" t="s">
        <v>685</v>
      </c>
      <c r="B347" s="8" t="s">
        <v>686</v>
      </c>
      <c r="C347" s="8" t="s">
        <v>32</v>
      </c>
      <c r="D347" s="8" t="s">
        <v>42</v>
      </c>
      <c r="E347" s="8" t="s">
        <v>38</v>
      </c>
      <c r="F347" s="8" t="s">
        <v>25</v>
      </c>
      <c r="G347" s="9" t="n">
        <v>91700</v>
      </c>
      <c r="H347" s="8" t="n">
        <v>72</v>
      </c>
      <c r="I347" s="8" t="n">
        <v>58</v>
      </c>
      <c r="J347" s="8" t="n">
        <v>0</v>
      </c>
      <c r="K347" s="10" t="n">
        <v>0.16</v>
      </c>
      <c r="L347" s="8" t="s">
        <v>39</v>
      </c>
      <c r="M347" s="11" t="n">
        <f aca="false">IF(AND(H347&lt;=Criteria!$C$6,J347&lt;=Criteria!$C$7,L347="Yes",OR(C347&lt;&gt;"Catering",K347&gt;=Criteria!$C$8),D347&lt;&gt;Criteria!$C$9),1,0)</f>
        <v>1</v>
      </c>
    </row>
    <row r="348" customFormat="false" ht="15" hidden="false" customHeight="false" outlineLevel="0" collapsed="false">
      <c r="A348" s="12" t="s">
        <v>687</v>
      </c>
      <c r="B348" s="12" t="s">
        <v>688</v>
      </c>
      <c r="C348" s="12" t="s">
        <v>32</v>
      </c>
      <c r="D348" s="12" t="s">
        <v>23</v>
      </c>
      <c r="E348" s="12" t="s">
        <v>24</v>
      </c>
      <c r="F348" s="12" t="s">
        <v>33</v>
      </c>
      <c r="G348" s="13" t="n">
        <v>67600</v>
      </c>
      <c r="H348" s="12" t="n">
        <v>60</v>
      </c>
      <c r="I348" s="12" t="n">
        <v>39</v>
      </c>
      <c r="J348" s="12" t="n">
        <v>0</v>
      </c>
      <c r="K348" s="14" t="n">
        <v>0.06</v>
      </c>
      <c r="L348" s="12" t="s">
        <v>39</v>
      </c>
      <c r="M348" s="15" t="n">
        <f aca="false">IF(AND(H348&lt;=Criteria!$C$6,J348&lt;=Criteria!$C$7,L348="Yes",OR(C348&lt;&gt;"Catering",K348&gt;=Criteria!$C$8),D348&lt;&gt;Criteria!$C$9),1,0)</f>
        <v>0</v>
      </c>
    </row>
    <row r="349" customFormat="false" ht="15" hidden="false" customHeight="false" outlineLevel="0" collapsed="false">
      <c r="A349" s="8" t="s">
        <v>689</v>
      </c>
      <c r="B349" s="8" t="s">
        <v>690</v>
      </c>
      <c r="C349" s="8" t="s">
        <v>32</v>
      </c>
      <c r="D349" s="8" t="s">
        <v>48</v>
      </c>
      <c r="E349" s="8" t="s">
        <v>38</v>
      </c>
      <c r="F349" s="8" t="s">
        <v>33</v>
      </c>
      <c r="G349" s="9" t="n">
        <v>227100</v>
      </c>
      <c r="H349" s="8" t="n">
        <v>72</v>
      </c>
      <c r="I349" s="8" t="n">
        <v>39</v>
      </c>
      <c r="J349" s="8" t="n">
        <v>0</v>
      </c>
      <c r="K349" s="10" t="n">
        <v>0.07</v>
      </c>
      <c r="L349" s="8" t="s">
        <v>39</v>
      </c>
      <c r="M349" s="11" t="n">
        <f aca="false">IF(AND(H349&lt;=Criteria!$C$6,J349&lt;=Criteria!$C$7,L349="Yes",OR(C349&lt;&gt;"Catering",K349&gt;=Criteria!$C$8),D349&lt;&gt;Criteria!$C$9),1,0)</f>
        <v>1</v>
      </c>
    </row>
    <row r="350" customFormat="false" ht="15" hidden="false" customHeight="false" outlineLevel="0" collapsed="false">
      <c r="A350" s="12" t="s">
        <v>691</v>
      </c>
      <c r="B350" s="12" t="s">
        <v>692</v>
      </c>
      <c r="C350" s="12" t="s">
        <v>22</v>
      </c>
      <c r="D350" s="12" t="s">
        <v>37</v>
      </c>
      <c r="E350" s="12" t="s">
        <v>38</v>
      </c>
      <c r="F350" s="12" t="s">
        <v>53</v>
      </c>
      <c r="G350" s="13" t="n">
        <v>93400</v>
      </c>
      <c r="H350" s="12" t="n">
        <v>60</v>
      </c>
      <c r="I350" s="12" t="n">
        <v>25</v>
      </c>
      <c r="J350" s="12" t="n">
        <v>0</v>
      </c>
      <c r="K350" s="14" t="n">
        <v>0.09</v>
      </c>
      <c r="L350" s="12" t="s">
        <v>39</v>
      </c>
      <c r="M350" s="15" t="n">
        <f aca="false">IF(AND(H350&lt;=Criteria!$C$6,J350&lt;=Criteria!$C$7,L350="Yes",OR(C350&lt;&gt;"Catering",K350&gt;=Criteria!$C$8),D350&lt;&gt;Criteria!$C$9),1,0)</f>
        <v>0</v>
      </c>
    </row>
    <row r="351" customFormat="false" ht="15" hidden="false" customHeight="false" outlineLevel="0" collapsed="false">
      <c r="A351" s="8" t="s">
        <v>693</v>
      </c>
      <c r="B351" s="8" t="s">
        <v>694</v>
      </c>
      <c r="C351" s="8" t="s">
        <v>22</v>
      </c>
      <c r="D351" s="8" t="s">
        <v>42</v>
      </c>
      <c r="E351" s="8" t="s">
        <v>38</v>
      </c>
      <c r="F351" s="8" t="s">
        <v>33</v>
      </c>
      <c r="G351" s="9" t="n">
        <v>54700</v>
      </c>
      <c r="H351" s="8" t="n">
        <v>60</v>
      </c>
      <c r="I351" s="8" t="n">
        <v>55</v>
      </c>
      <c r="J351" s="8" t="n">
        <v>0</v>
      </c>
      <c r="K351" s="10" t="n">
        <v>0.2</v>
      </c>
      <c r="L351" s="8" t="s">
        <v>39</v>
      </c>
      <c r="M351" s="11" t="n">
        <f aca="false">IF(AND(H351&lt;=Criteria!$C$6,J351&lt;=Criteria!$C$7,L351="Yes",OR(C351&lt;&gt;"Catering",K351&gt;=Criteria!$C$8),D351&lt;&gt;Criteria!$C$9),1,0)</f>
        <v>1</v>
      </c>
    </row>
    <row r="352" customFormat="false" ht="15" hidden="false" customHeight="false" outlineLevel="0" collapsed="false">
      <c r="A352" s="12" t="s">
        <v>695</v>
      </c>
      <c r="B352" s="12" t="s">
        <v>696</v>
      </c>
      <c r="C352" s="12" t="s">
        <v>32</v>
      </c>
      <c r="D352" s="12" t="s">
        <v>48</v>
      </c>
      <c r="E352" s="12" t="s">
        <v>38</v>
      </c>
      <c r="F352" s="12" t="s">
        <v>33</v>
      </c>
      <c r="G352" s="13" t="n">
        <v>200400</v>
      </c>
      <c r="H352" s="12" t="n">
        <v>60</v>
      </c>
      <c r="I352" s="12" t="n">
        <v>22</v>
      </c>
      <c r="J352" s="12" t="n">
        <v>0</v>
      </c>
      <c r="K352" s="14" t="n">
        <v>0.2</v>
      </c>
      <c r="L352" s="12" t="s">
        <v>39</v>
      </c>
      <c r="M352" s="15" t="n">
        <f aca="false">IF(AND(H352&lt;=Criteria!$C$6,J352&lt;=Criteria!$C$7,L352="Yes",OR(C352&lt;&gt;"Catering",K352&gt;=Criteria!$C$8),D352&lt;&gt;Criteria!$C$9),1,0)</f>
        <v>1</v>
      </c>
    </row>
    <row r="353" customFormat="false" ht="15" hidden="false" customHeight="false" outlineLevel="0" collapsed="false">
      <c r="A353" s="8" t="s">
        <v>697</v>
      </c>
      <c r="B353" s="8" t="s">
        <v>698</v>
      </c>
      <c r="C353" s="8" t="s">
        <v>32</v>
      </c>
      <c r="D353" s="8" t="s">
        <v>37</v>
      </c>
      <c r="E353" s="8" t="s">
        <v>38</v>
      </c>
      <c r="F353" s="8" t="s">
        <v>53</v>
      </c>
      <c r="G353" s="9" t="n">
        <v>197600</v>
      </c>
      <c r="H353" s="8" t="n">
        <v>48</v>
      </c>
      <c r="I353" s="8" t="n">
        <v>32</v>
      </c>
      <c r="J353" s="8" t="n">
        <v>0</v>
      </c>
      <c r="K353" s="10" t="n">
        <v>0.1</v>
      </c>
      <c r="L353" s="8" t="s">
        <v>39</v>
      </c>
      <c r="M353" s="11" t="n">
        <f aca="false">IF(AND(H353&lt;=Criteria!$C$6,J353&lt;=Criteria!$C$7,L353="Yes",OR(C353&lt;&gt;"Catering",K353&gt;=Criteria!$C$8),D353&lt;&gt;Criteria!$C$9),1,0)</f>
        <v>1</v>
      </c>
    </row>
    <row r="354" customFormat="false" ht="15" hidden="false" customHeight="false" outlineLevel="0" collapsed="false">
      <c r="A354" s="12" t="s">
        <v>699</v>
      </c>
      <c r="B354" s="12" t="s">
        <v>700</v>
      </c>
      <c r="C354" s="12" t="s">
        <v>22</v>
      </c>
      <c r="D354" s="12" t="s">
        <v>48</v>
      </c>
      <c r="E354" s="12" t="s">
        <v>38</v>
      </c>
      <c r="F354" s="12" t="s">
        <v>33</v>
      </c>
      <c r="G354" s="13" t="n">
        <v>51700</v>
      </c>
      <c r="H354" s="12" t="n">
        <v>36</v>
      </c>
      <c r="I354" s="12" t="n">
        <v>17</v>
      </c>
      <c r="J354" s="12" t="n">
        <v>0</v>
      </c>
      <c r="K354" s="14" t="n">
        <v>0.07</v>
      </c>
      <c r="L354" s="12" t="s">
        <v>39</v>
      </c>
      <c r="M354" s="15" t="n">
        <f aca="false">IF(AND(H354&lt;=Criteria!$C$6,J354&lt;=Criteria!$C$7,L354="Yes",OR(C354&lt;&gt;"Catering",K354&gt;=Criteria!$C$8),D354&lt;&gt;Criteria!$C$9),1,0)</f>
        <v>0</v>
      </c>
    </row>
    <row r="355" customFormat="false" ht="15" hidden="false" customHeight="false" outlineLevel="0" collapsed="false">
      <c r="A355" s="8" t="s">
        <v>701</v>
      </c>
      <c r="B355" s="8" t="s">
        <v>702</v>
      </c>
      <c r="C355" s="8" t="s">
        <v>32</v>
      </c>
      <c r="D355" s="8" t="s">
        <v>37</v>
      </c>
      <c r="E355" s="8" t="s">
        <v>38</v>
      </c>
      <c r="F355" s="8" t="s">
        <v>33</v>
      </c>
      <c r="G355" s="9" t="n">
        <v>39400</v>
      </c>
      <c r="H355" s="8" t="n">
        <v>72</v>
      </c>
      <c r="I355" s="8" t="n">
        <v>44</v>
      </c>
      <c r="J355" s="8" t="n">
        <v>0</v>
      </c>
      <c r="K355" s="10" t="n">
        <v>0.17</v>
      </c>
      <c r="L355" s="8" t="s">
        <v>39</v>
      </c>
      <c r="M355" s="11" t="n">
        <f aca="false">IF(AND(H355&lt;=Criteria!$C$6,J355&lt;=Criteria!$C$7,L355="Yes",OR(C355&lt;&gt;"Catering",K355&gt;=Criteria!$C$8),D355&lt;&gt;Criteria!$C$9),1,0)</f>
        <v>1</v>
      </c>
    </row>
    <row r="356" customFormat="false" ht="15" hidden="false" customHeight="false" outlineLevel="0" collapsed="false">
      <c r="A356" s="12" t="s">
        <v>703</v>
      </c>
      <c r="B356" s="12" t="s">
        <v>628</v>
      </c>
      <c r="C356" s="12" t="s">
        <v>22</v>
      </c>
      <c r="D356" s="12" t="s">
        <v>42</v>
      </c>
      <c r="E356" s="12" t="s">
        <v>38</v>
      </c>
      <c r="F356" s="12" t="s">
        <v>53</v>
      </c>
      <c r="G356" s="13" t="n">
        <v>75700</v>
      </c>
      <c r="H356" s="12" t="n">
        <v>72</v>
      </c>
      <c r="I356" s="12" t="n">
        <v>59</v>
      </c>
      <c r="J356" s="12" t="n">
        <v>0</v>
      </c>
      <c r="K356" s="14" t="n">
        <v>0.06</v>
      </c>
      <c r="L356" s="12" t="s">
        <v>39</v>
      </c>
      <c r="M356" s="15" t="n">
        <f aca="false">IF(AND(H356&lt;=Criteria!$C$6,J356&lt;=Criteria!$C$7,L356="Yes",OR(C356&lt;&gt;"Catering",K356&gt;=Criteria!$C$8),D356&lt;&gt;Criteria!$C$9),1,0)</f>
        <v>0</v>
      </c>
    </row>
    <row r="357" customFormat="false" ht="15" hidden="false" customHeight="false" outlineLevel="0" collapsed="false">
      <c r="A357" s="8" t="s">
        <v>704</v>
      </c>
      <c r="B357" s="8" t="s">
        <v>705</v>
      </c>
      <c r="C357" s="8" t="s">
        <v>36</v>
      </c>
      <c r="D357" s="8" t="s">
        <v>37</v>
      </c>
      <c r="E357" s="8" t="s">
        <v>38</v>
      </c>
      <c r="F357" s="8" t="s">
        <v>53</v>
      </c>
      <c r="G357" s="9" t="n">
        <v>75900</v>
      </c>
      <c r="H357" s="8" t="n">
        <v>60</v>
      </c>
      <c r="I357" s="8" t="n">
        <v>49</v>
      </c>
      <c r="J357" s="8" t="n">
        <v>0</v>
      </c>
      <c r="K357" s="10" t="n">
        <v>0.14</v>
      </c>
      <c r="L357" s="8" t="s">
        <v>39</v>
      </c>
      <c r="M357" s="11" t="n">
        <f aca="false">IF(AND(H357&lt;=Criteria!$C$6,J357&lt;=Criteria!$C$7,L357="Yes",OR(C357&lt;&gt;"Catering",K357&gt;=Criteria!$C$8),D357&lt;&gt;Criteria!$C$9),1,0)</f>
        <v>1</v>
      </c>
    </row>
    <row r="358" customFormat="false" ht="15" hidden="false" customHeight="false" outlineLevel="0" collapsed="false">
      <c r="A358" s="12" t="s">
        <v>706</v>
      </c>
      <c r="B358" s="12" t="s">
        <v>707</v>
      </c>
      <c r="C358" s="12" t="s">
        <v>22</v>
      </c>
      <c r="D358" s="12" t="s">
        <v>108</v>
      </c>
      <c r="E358" s="12" t="s">
        <v>108</v>
      </c>
      <c r="F358" s="12" t="s">
        <v>25</v>
      </c>
      <c r="G358" s="13" t="n">
        <v>62600</v>
      </c>
      <c r="H358" s="12" t="n">
        <v>72</v>
      </c>
      <c r="I358" s="12" t="n">
        <v>31</v>
      </c>
      <c r="J358" s="12" t="n">
        <v>0</v>
      </c>
      <c r="K358" s="14" t="n">
        <v>0.19</v>
      </c>
      <c r="L358" s="12" t="s">
        <v>39</v>
      </c>
      <c r="M358" s="15" t="n">
        <f aca="false">IF(AND(H358&lt;=Criteria!$C$6,J358&lt;=Criteria!$C$7,L358="Yes",OR(C358&lt;&gt;"Catering",K358&gt;=Criteria!$C$8),D358&lt;&gt;Criteria!$C$9),1,0)</f>
        <v>1</v>
      </c>
    </row>
    <row r="359" customFormat="false" ht="15" hidden="false" customHeight="false" outlineLevel="0" collapsed="false">
      <c r="A359" s="8" t="s">
        <v>708</v>
      </c>
      <c r="B359" s="8" t="s">
        <v>709</v>
      </c>
      <c r="C359" s="8" t="s">
        <v>22</v>
      </c>
      <c r="D359" s="8" t="s">
        <v>48</v>
      </c>
      <c r="E359" s="8" t="s">
        <v>38</v>
      </c>
      <c r="F359" s="8" t="s">
        <v>25</v>
      </c>
      <c r="G359" s="9" t="n">
        <v>79500</v>
      </c>
      <c r="H359" s="8" t="n">
        <v>72</v>
      </c>
      <c r="I359" s="8" t="n">
        <v>36</v>
      </c>
      <c r="J359" s="8" t="n">
        <v>0</v>
      </c>
      <c r="K359" s="10" t="n">
        <v>0</v>
      </c>
      <c r="L359" s="8" t="s">
        <v>39</v>
      </c>
      <c r="M359" s="11" t="n">
        <f aca="false">IF(AND(H359&lt;=Criteria!$C$6,J359&lt;=Criteria!$C$7,L359="Yes",OR(C359&lt;&gt;"Catering",K359&gt;=Criteria!$C$8),D359&lt;&gt;Criteria!$C$9),1,0)</f>
        <v>0</v>
      </c>
    </row>
    <row r="360" customFormat="false" ht="15" hidden="false" customHeight="false" outlineLevel="0" collapsed="false">
      <c r="A360" s="12" t="s">
        <v>710</v>
      </c>
      <c r="B360" s="12" t="s">
        <v>711</v>
      </c>
      <c r="C360" s="12" t="s">
        <v>32</v>
      </c>
      <c r="D360" s="12" t="s">
        <v>108</v>
      </c>
      <c r="E360" s="12" t="s">
        <v>108</v>
      </c>
      <c r="F360" s="12" t="s">
        <v>53</v>
      </c>
      <c r="G360" s="13" t="n">
        <v>238300</v>
      </c>
      <c r="H360" s="12" t="n">
        <v>48</v>
      </c>
      <c r="I360" s="12" t="n">
        <v>38</v>
      </c>
      <c r="J360" s="12" t="n">
        <v>0</v>
      </c>
      <c r="K360" s="14" t="n">
        <v>0.21</v>
      </c>
      <c r="L360" s="12" t="s">
        <v>39</v>
      </c>
      <c r="M360" s="15" t="n">
        <f aca="false">IF(AND(H360&lt;=Criteria!$C$6,J360&lt;=Criteria!$C$7,L360="Yes",OR(C360&lt;&gt;"Catering",K360&gt;=Criteria!$C$8),D360&lt;&gt;Criteria!$C$9),1,0)</f>
        <v>1</v>
      </c>
    </row>
    <row r="361" customFormat="false" ht="15" hidden="false" customHeight="false" outlineLevel="0" collapsed="false">
      <c r="A361" s="8" t="s">
        <v>712</v>
      </c>
      <c r="B361" s="8" t="s">
        <v>713</v>
      </c>
      <c r="C361" s="8" t="s">
        <v>32</v>
      </c>
      <c r="D361" s="8" t="s">
        <v>37</v>
      </c>
      <c r="E361" s="8" t="s">
        <v>38</v>
      </c>
      <c r="F361" s="8" t="s">
        <v>33</v>
      </c>
      <c r="G361" s="9" t="n">
        <v>245200</v>
      </c>
      <c r="H361" s="8" t="n">
        <v>72</v>
      </c>
      <c r="I361" s="8" t="n">
        <v>38</v>
      </c>
      <c r="J361" s="8" t="n">
        <v>0</v>
      </c>
      <c r="K361" s="10" t="n">
        <v>0.17</v>
      </c>
      <c r="L361" s="8" t="s">
        <v>39</v>
      </c>
      <c r="M361" s="11" t="n">
        <f aca="false">IF(AND(H361&lt;=Criteria!$C$6,J361&lt;=Criteria!$C$7,L361="Yes",OR(C361&lt;&gt;"Catering",K361&gt;=Criteria!$C$8),D361&lt;&gt;Criteria!$C$9),1,0)</f>
        <v>1</v>
      </c>
    </row>
    <row r="362" customFormat="false" ht="15" hidden="false" customHeight="false" outlineLevel="0" collapsed="false">
      <c r="A362" s="12" t="s">
        <v>714</v>
      </c>
      <c r="B362" s="12" t="s">
        <v>715</v>
      </c>
      <c r="C362" s="12" t="s">
        <v>36</v>
      </c>
      <c r="D362" s="12" t="s">
        <v>48</v>
      </c>
      <c r="E362" s="12" t="s">
        <v>38</v>
      </c>
      <c r="F362" s="12" t="s">
        <v>25</v>
      </c>
      <c r="G362" s="13" t="n">
        <v>336200</v>
      </c>
      <c r="H362" s="12" t="n">
        <v>72</v>
      </c>
      <c r="I362" s="12" t="n">
        <v>29</v>
      </c>
      <c r="J362" s="12" t="n">
        <v>0</v>
      </c>
      <c r="K362" s="14" t="n">
        <v>0.13</v>
      </c>
      <c r="L362" s="12" t="s">
        <v>39</v>
      </c>
      <c r="M362" s="15" t="n">
        <f aca="false">IF(AND(H362&lt;=Criteria!$C$6,J362&lt;=Criteria!$C$7,L362="Yes",OR(C362&lt;&gt;"Catering",K362&gt;=Criteria!$C$8),D362&lt;&gt;Criteria!$C$9),1,0)</f>
        <v>1</v>
      </c>
    </row>
    <row r="363" customFormat="false" ht="15" hidden="false" customHeight="false" outlineLevel="0" collapsed="false">
      <c r="A363" s="8" t="s">
        <v>716</v>
      </c>
      <c r="B363" s="8" t="s">
        <v>717</v>
      </c>
      <c r="C363" s="8" t="s">
        <v>32</v>
      </c>
      <c r="D363" s="8" t="s">
        <v>42</v>
      </c>
      <c r="E363" s="8" t="s">
        <v>38</v>
      </c>
      <c r="F363" s="8" t="s">
        <v>25</v>
      </c>
      <c r="G363" s="9" t="n">
        <v>200900</v>
      </c>
      <c r="H363" s="8" t="n">
        <v>48</v>
      </c>
      <c r="I363" s="8" t="n">
        <v>27</v>
      </c>
      <c r="J363" s="8" t="n">
        <v>0</v>
      </c>
      <c r="K363" s="10" t="n">
        <v>0.22</v>
      </c>
      <c r="L363" s="8" t="s">
        <v>39</v>
      </c>
      <c r="M363" s="11" t="n">
        <f aca="false">IF(AND(H363&lt;=Criteria!$C$6,J363&lt;=Criteria!$C$7,L363="Yes",OR(C363&lt;&gt;"Catering",K363&gt;=Criteria!$C$8),D363&lt;&gt;Criteria!$C$9),1,0)</f>
        <v>1</v>
      </c>
    </row>
    <row r="364" customFormat="false" ht="15" hidden="false" customHeight="false" outlineLevel="0" collapsed="false">
      <c r="A364" s="12" t="s">
        <v>718</v>
      </c>
      <c r="B364" s="12" t="s">
        <v>719</v>
      </c>
      <c r="C364" s="12" t="s">
        <v>32</v>
      </c>
      <c r="D364" s="12" t="s">
        <v>108</v>
      </c>
      <c r="E364" s="12" t="s">
        <v>108</v>
      </c>
      <c r="F364" s="12" t="s">
        <v>25</v>
      </c>
      <c r="G364" s="13" t="n">
        <v>62600</v>
      </c>
      <c r="H364" s="12" t="n">
        <v>72</v>
      </c>
      <c r="I364" s="12" t="n">
        <v>20</v>
      </c>
      <c r="J364" s="12" t="n">
        <v>0</v>
      </c>
      <c r="K364" s="14" t="n">
        <v>0.17</v>
      </c>
      <c r="L364" s="12" t="s">
        <v>39</v>
      </c>
      <c r="M364" s="15" t="n">
        <f aca="false">IF(AND(H364&lt;=Criteria!$C$6,J364&lt;=Criteria!$C$7,L364="Yes",OR(C364&lt;&gt;"Catering",K364&gt;=Criteria!$C$8),D364&lt;&gt;Criteria!$C$9),1,0)</f>
        <v>1</v>
      </c>
    </row>
    <row r="365" customFormat="false" ht="15" hidden="false" customHeight="false" outlineLevel="0" collapsed="false">
      <c r="A365" s="8" t="s">
        <v>720</v>
      </c>
      <c r="B365" s="8" t="s">
        <v>721</v>
      </c>
      <c r="C365" s="8" t="s">
        <v>32</v>
      </c>
      <c r="D365" s="8" t="s">
        <v>42</v>
      </c>
      <c r="E365" s="8" t="s">
        <v>38</v>
      </c>
      <c r="F365" s="8" t="s">
        <v>53</v>
      </c>
      <c r="G365" s="9" t="n">
        <v>231400</v>
      </c>
      <c r="H365" s="8" t="n">
        <v>84</v>
      </c>
      <c r="I365" s="8" t="n">
        <v>41</v>
      </c>
      <c r="J365" s="8" t="n">
        <v>0</v>
      </c>
      <c r="K365" s="10" t="n">
        <v>0.21</v>
      </c>
      <c r="L365" s="8" t="s">
        <v>39</v>
      </c>
      <c r="M365" s="11" t="n">
        <f aca="false">IF(AND(H365&lt;=Criteria!$C$6,J365&lt;=Criteria!$C$7,L365="Yes",OR(C365&lt;&gt;"Catering",K365&gt;=Criteria!$C$8),D365&lt;&gt;Criteria!$C$9),1,0)</f>
        <v>0</v>
      </c>
    </row>
    <row r="366" customFormat="false" ht="15" hidden="false" customHeight="false" outlineLevel="0" collapsed="false">
      <c r="A366" s="12" t="s">
        <v>722</v>
      </c>
      <c r="B366" s="12" t="s">
        <v>723</v>
      </c>
      <c r="C366" s="12" t="s">
        <v>32</v>
      </c>
      <c r="D366" s="12" t="s">
        <v>75</v>
      </c>
      <c r="E366" s="12" t="s">
        <v>24</v>
      </c>
      <c r="F366" s="12" t="s">
        <v>53</v>
      </c>
      <c r="G366" s="13" t="n">
        <v>128800</v>
      </c>
      <c r="H366" s="12" t="n">
        <v>72</v>
      </c>
      <c r="I366" s="12" t="n">
        <v>58</v>
      </c>
      <c r="J366" s="12" t="n">
        <v>0</v>
      </c>
      <c r="K366" s="14" t="n">
        <v>0.06</v>
      </c>
      <c r="L366" s="12" t="s">
        <v>39</v>
      </c>
      <c r="M366" s="15" t="n">
        <f aca="false">IF(AND(H366&lt;=Criteria!$C$6,J366&lt;=Criteria!$C$7,L366="Yes",OR(C366&lt;&gt;"Catering",K366&gt;=Criteria!$C$8),D366&lt;&gt;Criteria!$C$9),1,0)</f>
        <v>1</v>
      </c>
    </row>
    <row r="367" customFormat="false" ht="15" hidden="false" customHeight="false" outlineLevel="0" collapsed="false">
      <c r="A367" s="8" t="s">
        <v>724</v>
      </c>
      <c r="B367" s="8" t="s">
        <v>725</v>
      </c>
      <c r="C367" s="8" t="s">
        <v>32</v>
      </c>
      <c r="D367" s="8" t="s">
        <v>48</v>
      </c>
      <c r="E367" s="8" t="s">
        <v>38</v>
      </c>
      <c r="F367" s="8" t="s">
        <v>33</v>
      </c>
      <c r="G367" s="9" t="n">
        <v>139200</v>
      </c>
      <c r="H367" s="8" t="n">
        <v>72</v>
      </c>
      <c r="I367" s="8" t="n">
        <v>41</v>
      </c>
      <c r="J367" s="8" t="n">
        <v>0</v>
      </c>
      <c r="K367" s="10" t="n">
        <v>0.07</v>
      </c>
      <c r="L367" s="8" t="s">
        <v>39</v>
      </c>
      <c r="M367" s="11" t="n">
        <f aca="false">IF(AND(H367&lt;=Criteria!$C$6,J367&lt;=Criteria!$C$7,L367="Yes",OR(C367&lt;&gt;"Catering",K367&gt;=Criteria!$C$8),D367&lt;&gt;Criteria!$C$9),1,0)</f>
        <v>1</v>
      </c>
    </row>
    <row r="368" customFormat="false" ht="15" hidden="false" customHeight="false" outlineLevel="0" collapsed="false">
      <c r="A368" s="12" t="s">
        <v>726</v>
      </c>
      <c r="B368" s="12" t="s">
        <v>727</v>
      </c>
      <c r="C368" s="12" t="s">
        <v>32</v>
      </c>
      <c r="D368" s="12" t="s">
        <v>108</v>
      </c>
      <c r="E368" s="12" t="s">
        <v>108</v>
      </c>
      <c r="F368" s="12" t="s">
        <v>25</v>
      </c>
      <c r="G368" s="13" t="n">
        <v>186000</v>
      </c>
      <c r="H368" s="12" t="n">
        <v>48</v>
      </c>
      <c r="I368" s="12" t="n">
        <v>25</v>
      </c>
      <c r="J368" s="12" t="n">
        <v>0</v>
      </c>
      <c r="K368" s="14" t="n">
        <v>0.17</v>
      </c>
      <c r="L368" s="12" t="s">
        <v>39</v>
      </c>
      <c r="M368" s="15" t="n">
        <f aca="false">IF(AND(H368&lt;=Criteria!$C$6,J368&lt;=Criteria!$C$7,L368="Yes",OR(C368&lt;&gt;"Catering",K368&gt;=Criteria!$C$8),D368&lt;&gt;Criteria!$C$9),1,0)</f>
        <v>1</v>
      </c>
    </row>
    <row r="369" customFormat="false" ht="15" hidden="false" customHeight="false" outlineLevel="0" collapsed="false">
      <c r="A369" s="8" t="s">
        <v>728</v>
      </c>
      <c r="B369" s="8" t="s">
        <v>729</v>
      </c>
      <c r="C369" s="8" t="s">
        <v>22</v>
      </c>
      <c r="D369" s="8" t="s">
        <v>37</v>
      </c>
      <c r="E369" s="8" t="s">
        <v>38</v>
      </c>
      <c r="F369" s="8" t="s">
        <v>25</v>
      </c>
      <c r="G369" s="9" t="n">
        <v>106800</v>
      </c>
      <c r="H369" s="8" t="n">
        <v>72</v>
      </c>
      <c r="I369" s="8" t="n">
        <v>50</v>
      </c>
      <c r="J369" s="8" t="n">
        <v>0</v>
      </c>
      <c r="K369" s="10" t="n">
        <v>0.19</v>
      </c>
      <c r="L369" s="8" t="s">
        <v>39</v>
      </c>
      <c r="M369" s="11" t="n">
        <f aca="false">IF(AND(H369&lt;=Criteria!$C$6,J369&lt;=Criteria!$C$7,L369="Yes",OR(C369&lt;&gt;"Catering",K369&gt;=Criteria!$C$8),D369&lt;&gt;Criteria!$C$9),1,0)</f>
        <v>1</v>
      </c>
    </row>
    <row r="370" customFormat="false" ht="15" hidden="false" customHeight="false" outlineLevel="0" collapsed="false">
      <c r="A370" s="12" t="s">
        <v>730</v>
      </c>
      <c r="B370" s="12" t="s">
        <v>731</v>
      </c>
      <c r="C370" s="12" t="s">
        <v>22</v>
      </c>
      <c r="D370" s="12" t="s">
        <v>23</v>
      </c>
      <c r="E370" s="12" t="s">
        <v>24</v>
      </c>
      <c r="F370" s="12" t="s">
        <v>33</v>
      </c>
      <c r="G370" s="13" t="n">
        <v>31900</v>
      </c>
      <c r="H370" s="12" t="n">
        <v>60</v>
      </c>
      <c r="I370" s="12" t="n">
        <v>35</v>
      </c>
      <c r="J370" s="12" t="n">
        <v>0</v>
      </c>
      <c r="K370" s="14" t="n">
        <v>0.11</v>
      </c>
      <c r="L370" s="12" t="s">
        <v>39</v>
      </c>
      <c r="M370" s="15" t="n">
        <f aca="false">IF(AND(H370&lt;=Criteria!$C$6,J370&lt;=Criteria!$C$7,L370="Yes",OR(C370&lt;&gt;"Catering",K370&gt;=Criteria!$C$8),D370&lt;&gt;Criteria!$C$9),1,0)</f>
        <v>0</v>
      </c>
    </row>
    <row r="371" customFormat="false" ht="15" hidden="false" customHeight="false" outlineLevel="0" collapsed="false">
      <c r="A371" s="8" t="s">
        <v>732</v>
      </c>
      <c r="B371" s="8" t="s">
        <v>733</v>
      </c>
      <c r="C371" s="8" t="s">
        <v>32</v>
      </c>
      <c r="D371" s="8" t="s">
        <v>23</v>
      </c>
      <c r="E371" s="8" t="s">
        <v>24</v>
      </c>
      <c r="F371" s="8" t="s">
        <v>25</v>
      </c>
      <c r="G371" s="9" t="n">
        <v>189200</v>
      </c>
      <c r="H371" s="8" t="n">
        <v>48</v>
      </c>
      <c r="I371" s="8" t="n">
        <v>33</v>
      </c>
      <c r="J371" s="8" t="n">
        <v>0</v>
      </c>
      <c r="K371" s="10" t="n">
        <v>0.23</v>
      </c>
      <c r="L371" s="8" t="s">
        <v>39</v>
      </c>
      <c r="M371" s="11" t="n">
        <f aca="false">IF(AND(H371&lt;=Criteria!$C$6,J371&lt;=Criteria!$C$7,L371="Yes",OR(C371&lt;&gt;"Catering",K371&gt;=Criteria!$C$8),D371&lt;&gt;Criteria!$C$9),1,0)</f>
        <v>0</v>
      </c>
    </row>
    <row r="372" customFormat="false" ht="15" hidden="false" customHeight="false" outlineLevel="0" collapsed="false">
      <c r="A372" s="12" t="s">
        <v>734</v>
      </c>
      <c r="B372" s="12" t="s">
        <v>735</v>
      </c>
      <c r="C372" s="12" t="s">
        <v>32</v>
      </c>
      <c r="D372" s="12" t="s">
        <v>42</v>
      </c>
      <c r="E372" s="12" t="s">
        <v>38</v>
      </c>
      <c r="F372" s="12" t="s">
        <v>25</v>
      </c>
      <c r="G372" s="13" t="n">
        <v>143700</v>
      </c>
      <c r="H372" s="12" t="n">
        <v>48</v>
      </c>
      <c r="I372" s="12" t="n">
        <v>43</v>
      </c>
      <c r="J372" s="12" t="n">
        <v>0</v>
      </c>
      <c r="K372" s="14" t="n">
        <v>0.24</v>
      </c>
      <c r="L372" s="12" t="s">
        <v>39</v>
      </c>
      <c r="M372" s="15" t="n">
        <f aca="false">IF(AND(H372&lt;=Criteria!$C$6,J372&lt;=Criteria!$C$7,L372="Yes",OR(C372&lt;&gt;"Catering",K372&gt;=Criteria!$C$8),D372&lt;&gt;Criteria!$C$9),1,0)</f>
        <v>1</v>
      </c>
    </row>
    <row r="373" customFormat="false" ht="15" hidden="false" customHeight="false" outlineLevel="0" collapsed="false">
      <c r="A373" s="8" t="s">
        <v>736</v>
      </c>
      <c r="B373" s="8" t="s">
        <v>737</v>
      </c>
      <c r="C373" s="8" t="s">
        <v>22</v>
      </c>
      <c r="D373" s="8" t="s">
        <v>37</v>
      </c>
      <c r="E373" s="8" t="s">
        <v>38</v>
      </c>
      <c r="F373" s="8" t="s">
        <v>53</v>
      </c>
      <c r="G373" s="9" t="n">
        <v>88300</v>
      </c>
      <c r="H373" s="8" t="n">
        <v>36</v>
      </c>
      <c r="I373" s="8" t="n">
        <v>24</v>
      </c>
      <c r="J373" s="8" t="n">
        <v>0</v>
      </c>
      <c r="K373" s="10" t="n">
        <v>0.13</v>
      </c>
      <c r="L373" s="8" t="s">
        <v>39</v>
      </c>
      <c r="M373" s="11" t="n">
        <f aca="false">IF(AND(H373&lt;=Criteria!$C$6,J373&lt;=Criteria!$C$7,L373="Yes",OR(C373&lt;&gt;"Catering",K373&gt;=Criteria!$C$8),D373&lt;&gt;Criteria!$C$9),1,0)</f>
        <v>1</v>
      </c>
    </row>
    <row r="374" customFormat="false" ht="15" hidden="false" customHeight="false" outlineLevel="0" collapsed="false">
      <c r="A374" s="12" t="s">
        <v>738</v>
      </c>
      <c r="B374" s="12" t="s">
        <v>739</v>
      </c>
      <c r="C374" s="12" t="s">
        <v>32</v>
      </c>
      <c r="D374" s="12" t="s">
        <v>42</v>
      </c>
      <c r="E374" s="12" t="s">
        <v>38</v>
      </c>
      <c r="F374" s="12" t="s">
        <v>33</v>
      </c>
      <c r="G374" s="13" t="n">
        <v>179400</v>
      </c>
      <c r="H374" s="12" t="n">
        <v>48</v>
      </c>
      <c r="I374" s="12" t="n">
        <v>19</v>
      </c>
      <c r="J374" s="12" t="n">
        <v>0</v>
      </c>
      <c r="K374" s="14" t="n">
        <v>0.2</v>
      </c>
      <c r="L374" s="12" t="s">
        <v>39</v>
      </c>
      <c r="M374" s="15" t="n">
        <f aca="false">IF(AND(H374&lt;=Criteria!$C$6,J374&lt;=Criteria!$C$7,L374="Yes",OR(C374&lt;&gt;"Catering",K374&gt;=Criteria!$C$8),D374&lt;&gt;Criteria!$C$9),1,0)</f>
        <v>1</v>
      </c>
    </row>
    <row r="375" customFormat="false" ht="15" hidden="false" customHeight="false" outlineLevel="0" collapsed="false">
      <c r="A375" s="8" t="s">
        <v>740</v>
      </c>
      <c r="B375" s="8" t="s">
        <v>741</v>
      </c>
      <c r="C375" s="8" t="s">
        <v>32</v>
      </c>
      <c r="D375" s="8" t="s">
        <v>46</v>
      </c>
      <c r="E375" s="8" t="s">
        <v>24</v>
      </c>
      <c r="F375" s="8" t="s">
        <v>33</v>
      </c>
      <c r="G375" s="9" t="n">
        <v>76000</v>
      </c>
      <c r="H375" s="8" t="n">
        <v>48</v>
      </c>
      <c r="I375" s="8" t="n">
        <v>19</v>
      </c>
      <c r="J375" s="8" t="n">
        <v>0</v>
      </c>
      <c r="K375" s="10" t="n">
        <v>0.22</v>
      </c>
      <c r="L375" s="8" t="s">
        <v>39</v>
      </c>
      <c r="M375" s="11" t="n">
        <f aca="false">IF(AND(H375&lt;=Criteria!$C$6,J375&lt;=Criteria!$C$7,L375="Yes",OR(C375&lt;&gt;"Catering",K375&gt;=Criteria!$C$8),D375&lt;&gt;Criteria!$C$9),1,0)</f>
        <v>1</v>
      </c>
    </row>
    <row r="376" customFormat="false" ht="15" hidden="false" customHeight="false" outlineLevel="0" collapsed="false">
      <c r="A376" s="12" t="s">
        <v>742</v>
      </c>
      <c r="B376" s="12" t="s">
        <v>743</v>
      </c>
      <c r="C376" s="12" t="s">
        <v>22</v>
      </c>
      <c r="D376" s="12" t="s">
        <v>46</v>
      </c>
      <c r="E376" s="12" t="s">
        <v>24</v>
      </c>
      <c r="F376" s="12" t="s">
        <v>25</v>
      </c>
      <c r="G376" s="13" t="n">
        <v>122300</v>
      </c>
      <c r="H376" s="12" t="n">
        <v>72</v>
      </c>
      <c r="I376" s="12" t="n">
        <v>35</v>
      </c>
      <c r="J376" s="12" t="n">
        <v>0</v>
      </c>
      <c r="K376" s="14" t="n">
        <v>0</v>
      </c>
      <c r="L376" s="12" t="s">
        <v>39</v>
      </c>
      <c r="M376" s="15" t="n">
        <f aca="false">IF(AND(H376&lt;=Criteria!$C$6,J376&lt;=Criteria!$C$7,L376="Yes",OR(C376&lt;&gt;"Catering",K376&gt;=Criteria!$C$8),D376&lt;&gt;Criteria!$C$9),1,0)</f>
        <v>0</v>
      </c>
    </row>
    <row r="377" customFormat="false" ht="15" hidden="false" customHeight="false" outlineLevel="0" collapsed="false">
      <c r="A377" s="8" t="s">
        <v>744</v>
      </c>
      <c r="B377" s="8" t="s">
        <v>745</v>
      </c>
      <c r="C377" s="8" t="s">
        <v>32</v>
      </c>
      <c r="D377" s="8" t="s">
        <v>48</v>
      </c>
      <c r="E377" s="8" t="s">
        <v>38</v>
      </c>
      <c r="F377" s="8" t="s">
        <v>25</v>
      </c>
      <c r="G377" s="9" t="n">
        <v>147100</v>
      </c>
      <c r="H377" s="8" t="n">
        <v>36</v>
      </c>
      <c r="I377" s="8" t="n">
        <v>13</v>
      </c>
      <c r="J377" s="8" t="n">
        <v>0</v>
      </c>
      <c r="K377" s="10" t="n">
        <v>0.16</v>
      </c>
      <c r="L377" s="8" t="s">
        <v>39</v>
      </c>
      <c r="M377" s="11" t="n">
        <f aca="false">IF(AND(H377&lt;=Criteria!$C$6,J377&lt;=Criteria!$C$7,L377="Yes",OR(C377&lt;&gt;"Catering",K377&gt;=Criteria!$C$8),D377&lt;&gt;Criteria!$C$9),1,0)</f>
        <v>1</v>
      </c>
    </row>
    <row r="378" customFormat="false" ht="15" hidden="false" customHeight="false" outlineLevel="0" collapsed="false">
      <c r="A378" s="12" t="s">
        <v>746</v>
      </c>
      <c r="B378" s="12" t="s">
        <v>747</v>
      </c>
      <c r="C378" s="12" t="s">
        <v>22</v>
      </c>
      <c r="D378" s="12" t="s">
        <v>37</v>
      </c>
      <c r="E378" s="12" t="s">
        <v>38</v>
      </c>
      <c r="F378" s="12" t="s">
        <v>33</v>
      </c>
      <c r="G378" s="13" t="n">
        <v>113600</v>
      </c>
      <c r="H378" s="12" t="n">
        <v>72</v>
      </c>
      <c r="I378" s="12" t="n">
        <v>37</v>
      </c>
      <c r="J378" s="12" t="n">
        <v>0</v>
      </c>
      <c r="K378" s="14" t="n">
        <v>0</v>
      </c>
      <c r="L378" s="12" t="s">
        <v>39</v>
      </c>
      <c r="M378" s="15" t="n">
        <f aca="false">IF(AND(H378&lt;=Criteria!$C$6,J378&lt;=Criteria!$C$7,L378="Yes",OR(C378&lt;&gt;"Catering",K378&gt;=Criteria!$C$8),D378&lt;&gt;Criteria!$C$9),1,0)</f>
        <v>0</v>
      </c>
    </row>
    <row r="379" customFormat="false" ht="15" hidden="false" customHeight="false" outlineLevel="0" collapsed="false">
      <c r="A379" s="8" t="s">
        <v>748</v>
      </c>
      <c r="B379" s="8" t="s">
        <v>749</v>
      </c>
      <c r="C379" s="8" t="s">
        <v>22</v>
      </c>
      <c r="D379" s="8" t="s">
        <v>42</v>
      </c>
      <c r="E379" s="8" t="s">
        <v>38</v>
      </c>
      <c r="F379" s="8" t="s">
        <v>53</v>
      </c>
      <c r="G379" s="9" t="n">
        <v>71500</v>
      </c>
      <c r="H379" s="8" t="n">
        <v>48</v>
      </c>
      <c r="I379" s="8" t="n">
        <v>23</v>
      </c>
      <c r="J379" s="8" t="n">
        <v>0</v>
      </c>
      <c r="K379" s="10" t="n">
        <v>0.23</v>
      </c>
      <c r="L379" s="8" t="s">
        <v>39</v>
      </c>
      <c r="M379" s="11" t="n">
        <f aca="false">IF(AND(H379&lt;=Criteria!$C$6,J379&lt;=Criteria!$C$7,L379="Yes",OR(C379&lt;&gt;"Catering",K379&gt;=Criteria!$C$8),D379&lt;&gt;Criteria!$C$9),1,0)</f>
        <v>1</v>
      </c>
    </row>
    <row r="380" customFormat="false" ht="15" hidden="false" customHeight="false" outlineLevel="0" collapsed="false">
      <c r="A380" s="12" t="s">
        <v>750</v>
      </c>
      <c r="B380" s="12" t="s">
        <v>751</v>
      </c>
      <c r="C380" s="12" t="s">
        <v>32</v>
      </c>
      <c r="D380" s="12" t="s">
        <v>37</v>
      </c>
      <c r="E380" s="12" t="s">
        <v>38</v>
      </c>
      <c r="F380" s="12" t="s">
        <v>33</v>
      </c>
      <c r="G380" s="13" t="n">
        <v>103200</v>
      </c>
      <c r="H380" s="12" t="n">
        <v>60</v>
      </c>
      <c r="I380" s="12" t="n">
        <v>39</v>
      </c>
      <c r="J380" s="12" t="n">
        <v>0</v>
      </c>
      <c r="K380" s="14" t="n">
        <v>0.06</v>
      </c>
      <c r="L380" s="12" t="s">
        <v>39</v>
      </c>
      <c r="M380" s="15" t="n">
        <f aca="false">IF(AND(H380&lt;=Criteria!$C$6,J380&lt;=Criteria!$C$7,L380="Yes",OR(C380&lt;&gt;"Catering",K380&gt;=Criteria!$C$8),D380&lt;&gt;Criteria!$C$9),1,0)</f>
        <v>1</v>
      </c>
    </row>
    <row r="381" customFormat="false" ht="15" hidden="false" customHeight="false" outlineLevel="0" collapsed="false">
      <c r="A381" s="8" t="s">
        <v>752</v>
      </c>
      <c r="B381" s="8" t="s">
        <v>753</v>
      </c>
      <c r="C381" s="8" t="s">
        <v>22</v>
      </c>
      <c r="D381" s="8" t="s">
        <v>133</v>
      </c>
      <c r="E381" s="8" t="s">
        <v>24</v>
      </c>
      <c r="F381" s="8" t="s">
        <v>33</v>
      </c>
      <c r="G381" s="9" t="n">
        <v>38000</v>
      </c>
      <c r="H381" s="8" t="n">
        <v>48</v>
      </c>
      <c r="I381" s="8" t="n">
        <v>18</v>
      </c>
      <c r="J381" s="8" t="n">
        <v>0</v>
      </c>
      <c r="K381" s="10" t="n">
        <v>0.15</v>
      </c>
      <c r="L381" s="8" t="s">
        <v>39</v>
      </c>
      <c r="M381" s="11" t="n">
        <f aca="false">IF(AND(H381&lt;=Criteria!$C$6,J381&lt;=Criteria!$C$7,L381="Yes",OR(C381&lt;&gt;"Catering",K381&gt;=Criteria!$C$8),D381&lt;&gt;Criteria!$C$9),1,0)</f>
        <v>1</v>
      </c>
    </row>
    <row r="382" customFormat="false" ht="15" hidden="false" customHeight="false" outlineLevel="0" collapsed="false">
      <c r="A382" s="12" t="s">
        <v>754</v>
      </c>
      <c r="B382" s="12" t="s">
        <v>729</v>
      </c>
      <c r="C382" s="12" t="s">
        <v>32</v>
      </c>
      <c r="D382" s="12" t="s">
        <v>42</v>
      </c>
      <c r="E382" s="12" t="s">
        <v>38</v>
      </c>
      <c r="F382" s="12" t="s">
        <v>33</v>
      </c>
      <c r="G382" s="13" t="n">
        <v>206300</v>
      </c>
      <c r="H382" s="12" t="n">
        <v>72</v>
      </c>
      <c r="I382" s="12" t="n">
        <v>25</v>
      </c>
      <c r="J382" s="12" t="n">
        <v>0</v>
      </c>
      <c r="K382" s="14" t="n">
        <v>0.16</v>
      </c>
      <c r="L382" s="12" t="s">
        <v>39</v>
      </c>
      <c r="M382" s="15" t="n">
        <f aca="false">IF(AND(H382&lt;=Criteria!$C$6,J382&lt;=Criteria!$C$7,L382="Yes",OR(C382&lt;&gt;"Catering",K382&gt;=Criteria!$C$8),D382&lt;&gt;Criteria!$C$9),1,0)</f>
        <v>1</v>
      </c>
    </row>
    <row r="383" customFormat="false" ht="15" hidden="false" customHeight="false" outlineLevel="0" collapsed="false">
      <c r="A383" s="8" t="s">
        <v>755</v>
      </c>
      <c r="B383" s="8" t="s">
        <v>756</v>
      </c>
      <c r="C383" s="8" t="s">
        <v>32</v>
      </c>
      <c r="D383" s="8" t="s">
        <v>48</v>
      </c>
      <c r="E383" s="8" t="s">
        <v>38</v>
      </c>
      <c r="F383" s="8" t="s">
        <v>33</v>
      </c>
      <c r="G383" s="9" t="n">
        <v>71300</v>
      </c>
      <c r="H383" s="8" t="n">
        <v>72</v>
      </c>
      <c r="I383" s="8" t="n">
        <v>66</v>
      </c>
      <c r="J383" s="8" t="n">
        <v>0</v>
      </c>
      <c r="K383" s="10" t="n">
        <v>0.2</v>
      </c>
      <c r="L383" s="8" t="s">
        <v>39</v>
      </c>
      <c r="M383" s="11" t="n">
        <f aca="false">IF(AND(H383&lt;=Criteria!$C$6,J383&lt;=Criteria!$C$7,L383="Yes",OR(C383&lt;&gt;"Catering",K383&gt;=Criteria!$C$8),D383&lt;&gt;Criteria!$C$9),1,0)</f>
        <v>1</v>
      </c>
    </row>
    <row r="384" customFormat="false" ht="15" hidden="false" customHeight="false" outlineLevel="0" collapsed="false">
      <c r="A384" s="12" t="s">
        <v>757</v>
      </c>
      <c r="B384" s="12" t="s">
        <v>758</v>
      </c>
      <c r="C384" s="12" t="s">
        <v>22</v>
      </c>
      <c r="D384" s="12" t="s">
        <v>46</v>
      </c>
      <c r="E384" s="12" t="s">
        <v>24</v>
      </c>
      <c r="F384" s="12" t="s">
        <v>25</v>
      </c>
      <c r="G384" s="13" t="n">
        <v>23800</v>
      </c>
      <c r="H384" s="12" t="n">
        <v>36</v>
      </c>
      <c r="I384" s="12" t="n">
        <v>30</v>
      </c>
      <c r="J384" s="12" t="n">
        <v>0</v>
      </c>
      <c r="K384" s="14" t="n">
        <v>0.05</v>
      </c>
      <c r="L384" s="12" t="s">
        <v>39</v>
      </c>
      <c r="M384" s="15" t="n">
        <f aca="false">IF(AND(H384&lt;=Criteria!$C$6,J384&lt;=Criteria!$C$7,L384="Yes",OR(C384&lt;&gt;"Catering",K384&gt;=Criteria!$C$8),D384&lt;&gt;Criteria!$C$9),1,0)</f>
        <v>0</v>
      </c>
    </row>
    <row r="385" customFormat="false" ht="15" hidden="false" customHeight="false" outlineLevel="0" collapsed="false">
      <c r="A385" s="8" t="s">
        <v>759</v>
      </c>
      <c r="B385" s="8" t="s">
        <v>760</v>
      </c>
      <c r="C385" s="8" t="s">
        <v>36</v>
      </c>
      <c r="D385" s="8" t="s">
        <v>37</v>
      </c>
      <c r="E385" s="8" t="s">
        <v>38</v>
      </c>
      <c r="F385" s="8" t="s">
        <v>25</v>
      </c>
      <c r="G385" s="9" t="n">
        <v>118300</v>
      </c>
      <c r="H385" s="8" t="n">
        <v>48</v>
      </c>
      <c r="I385" s="8" t="n">
        <v>25</v>
      </c>
      <c r="J385" s="8" t="n">
        <v>0</v>
      </c>
      <c r="K385" s="10" t="n">
        <v>0.22</v>
      </c>
      <c r="L385" s="8" t="s">
        <v>39</v>
      </c>
      <c r="M385" s="11" t="n">
        <f aca="false">IF(AND(H385&lt;=Criteria!$C$6,J385&lt;=Criteria!$C$7,L385="Yes",OR(C385&lt;&gt;"Catering",K385&gt;=Criteria!$C$8),D385&lt;&gt;Criteria!$C$9),1,0)</f>
        <v>1</v>
      </c>
    </row>
    <row r="386" customFormat="false" ht="15" hidden="false" customHeight="false" outlineLevel="0" collapsed="false">
      <c r="A386" s="12" t="s">
        <v>761</v>
      </c>
      <c r="B386" s="12" t="s">
        <v>762</v>
      </c>
      <c r="C386" s="12" t="s">
        <v>32</v>
      </c>
      <c r="D386" s="12" t="s">
        <v>108</v>
      </c>
      <c r="E386" s="12" t="s">
        <v>108</v>
      </c>
      <c r="F386" s="12" t="s">
        <v>25</v>
      </c>
      <c r="G386" s="13" t="n">
        <v>63400</v>
      </c>
      <c r="H386" s="12" t="n">
        <v>72</v>
      </c>
      <c r="I386" s="12" t="n">
        <v>47</v>
      </c>
      <c r="J386" s="12" t="n">
        <v>0</v>
      </c>
      <c r="K386" s="14" t="n">
        <v>0.17</v>
      </c>
      <c r="L386" s="12" t="s">
        <v>39</v>
      </c>
      <c r="M386" s="15" t="n">
        <f aca="false">IF(AND(H386&lt;=Criteria!$C$6,J386&lt;=Criteria!$C$7,L386="Yes",OR(C386&lt;&gt;"Catering",K386&gt;=Criteria!$C$8),D386&lt;&gt;Criteria!$C$9),1,0)</f>
        <v>1</v>
      </c>
    </row>
    <row r="387" customFormat="false" ht="15" hidden="false" customHeight="false" outlineLevel="0" collapsed="false">
      <c r="A387" s="8" t="s">
        <v>763</v>
      </c>
      <c r="B387" s="8" t="s">
        <v>764</v>
      </c>
      <c r="C387" s="8" t="s">
        <v>32</v>
      </c>
      <c r="D387" s="8" t="s">
        <v>108</v>
      </c>
      <c r="E387" s="8" t="s">
        <v>108</v>
      </c>
      <c r="F387" s="8" t="s">
        <v>53</v>
      </c>
      <c r="G387" s="9" t="n">
        <v>185900</v>
      </c>
      <c r="H387" s="8" t="n">
        <v>72</v>
      </c>
      <c r="I387" s="8" t="n">
        <v>41</v>
      </c>
      <c r="J387" s="8" t="n">
        <v>0</v>
      </c>
      <c r="K387" s="10" t="n">
        <v>0.15</v>
      </c>
      <c r="L387" s="8" t="s">
        <v>39</v>
      </c>
      <c r="M387" s="11" t="n">
        <f aca="false">IF(AND(H387&lt;=Criteria!$C$6,J387&lt;=Criteria!$C$7,L387="Yes",OR(C387&lt;&gt;"Catering",K387&gt;=Criteria!$C$8),D387&lt;&gt;Criteria!$C$9),1,0)</f>
        <v>1</v>
      </c>
    </row>
    <row r="388" customFormat="false" ht="15" hidden="false" customHeight="false" outlineLevel="0" collapsed="false">
      <c r="A388" s="12" t="s">
        <v>765</v>
      </c>
      <c r="B388" s="12" t="s">
        <v>766</v>
      </c>
      <c r="C388" s="12" t="s">
        <v>32</v>
      </c>
      <c r="D388" s="12" t="s">
        <v>46</v>
      </c>
      <c r="E388" s="12" t="s">
        <v>24</v>
      </c>
      <c r="F388" s="12" t="s">
        <v>25</v>
      </c>
      <c r="G388" s="13" t="n">
        <v>68000</v>
      </c>
      <c r="H388" s="12" t="n">
        <v>36</v>
      </c>
      <c r="I388" s="12" t="n">
        <v>25</v>
      </c>
      <c r="J388" s="12" t="n">
        <v>0</v>
      </c>
      <c r="K388" s="14" t="n">
        <v>0.19</v>
      </c>
      <c r="L388" s="12" t="s">
        <v>39</v>
      </c>
      <c r="M388" s="15" t="n">
        <f aca="false">IF(AND(H388&lt;=Criteria!$C$6,J388&lt;=Criteria!$C$7,L388="Yes",OR(C388&lt;&gt;"Catering",K388&gt;=Criteria!$C$8),D388&lt;&gt;Criteria!$C$9),1,0)</f>
        <v>1</v>
      </c>
    </row>
    <row r="389" customFormat="false" ht="15" hidden="false" customHeight="false" outlineLevel="0" collapsed="false">
      <c r="A389" s="8" t="s">
        <v>767</v>
      </c>
      <c r="B389" s="8" t="s">
        <v>768</v>
      </c>
      <c r="C389" s="8" t="s">
        <v>32</v>
      </c>
      <c r="D389" s="8" t="s">
        <v>48</v>
      </c>
      <c r="E389" s="8" t="s">
        <v>38</v>
      </c>
      <c r="F389" s="8" t="s">
        <v>53</v>
      </c>
      <c r="G389" s="9" t="n">
        <v>228000</v>
      </c>
      <c r="H389" s="8" t="n">
        <v>72</v>
      </c>
      <c r="I389" s="8" t="n">
        <v>66</v>
      </c>
      <c r="J389" s="8" t="n">
        <v>0</v>
      </c>
      <c r="K389" s="10" t="n">
        <v>0.08</v>
      </c>
      <c r="L389" s="8" t="s">
        <v>39</v>
      </c>
      <c r="M389" s="11" t="n">
        <f aca="false">IF(AND(H389&lt;=Criteria!$C$6,J389&lt;=Criteria!$C$7,L389="Yes",OR(C389&lt;&gt;"Catering",K389&gt;=Criteria!$C$8),D389&lt;&gt;Criteria!$C$9),1,0)</f>
        <v>1</v>
      </c>
    </row>
    <row r="390" customFormat="false" ht="15" hidden="false" customHeight="false" outlineLevel="0" collapsed="false">
      <c r="A390" s="12" t="s">
        <v>769</v>
      </c>
      <c r="B390" s="12" t="s">
        <v>770</v>
      </c>
      <c r="C390" s="12" t="s">
        <v>32</v>
      </c>
      <c r="D390" s="12" t="s">
        <v>75</v>
      </c>
      <c r="E390" s="12" t="s">
        <v>24</v>
      </c>
      <c r="F390" s="12" t="s">
        <v>53</v>
      </c>
      <c r="G390" s="13" t="n">
        <v>118400</v>
      </c>
      <c r="H390" s="12" t="n">
        <v>60</v>
      </c>
      <c r="I390" s="12" t="n">
        <v>44</v>
      </c>
      <c r="J390" s="12" t="n">
        <v>0</v>
      </c>
      <c r="K390" s="14" t="n">
        <v>0.12</v>
      </c>
      <c r="L390" s="12" t="s">
        <v>39</v>
      </c>
      <c r="M390" s="15" t="n">
        <f aca="false">IF(AND(H390&lt;=Criteria!$C$6,J390&lt;=Criteria!$C$7,L390="Yes",OR(C390&lt;&gt;"Catering",K390&gt;=Criteria!$C$8),D390&lt;&gt;Criteria!$C$9),1,0)</f>
        <v>1</v>
      </c>
    </row>
    <row r="391" customFormat="false" ht="15" hidden="false" customHeight="false" outlineLevel="0" collapsed="false">
      <c r="A391" s="8" t="s">
        <v>771</v>
      </c>
      <c r="B391" s="8" t="s">
        <v>772</v>
      </c>
      <c r="C391" s="8" t="s">
        <v>22</v>
      </c>
      <c r="D391" s="8" t="s">
        <v>48</v>
      </c>
      <c r="E391" s="8" t="s">
        <v>38</v>
      </c>
      <c r="F391" s="8" t="s">
        <v>25</v>
      </c>
      <c r="G391" s="9" t="n">
        <v>72600</v>
      </c>
      <c r="H391" s="8" t="n">
        <v>36</v>
      </c>
      <c r="I391" s="8" t="n">
        <v>28</v>
      </c>
      <c r="J391" s="8" t="n">
        <v>0</v>
      </c>
      <c r="K391" s="10" t="n">
        <v>0.16</v>
      </c>
      <c r="L391" s="8" t="s">
        <v>39</v>
      </c>
      <c r="M391" s="11" t="n">
        <f aca="false">IF(AND(H391&lt;=Criteria!$C$6,J391&lt;=Criteria!$C$7,L391="Yes",OR(C391&lt;&gt;"Catering",K391&gt;=Criteria!$C$8),D391&lt;&gt;Criteria!$C$9),1,0)</f>
        <v>1</v>
      </c>
    </row>
    <row r="392" customFormat="false" ht="15" hidden="false" customHeight="false" outlineLevel="0" collapsed="false">
      <c r="A392" s="12" t="s">
        <v>773</v>
      </c>
      <c r="B392" s="12" t="s">
        <v>774</v>
      </c>
      <c r="C392" s="12" t="s">
        <v>32</v>
      </c>
      <c r="D392" s="12" t="s">
        <v>42</v>
      </c>
      <c r="E392" s="12" t="s">
        <v>38</v>
      </c>
      <c r="F392" s="12" t="s">
        <v>53</v>
      </c>
      <c r="G392" s="13" t="n">
        <v>174400</v>
      </c>
      <c r="H392" s="12" t="n">
        <v>48</v>
      </c>
      <c r="I392" s="12" t="n">
        <v>36</v>
      </c>
      <c r="J392" s="12" t="n">
        <v>0</v>
      </c>
      <c r="K392" s="14" t="n">
        <v>0.14</v>
      </c>
      <c r="L392" s="12" t="s">
        <v>39</v>
      </c>
      <c r="M392" s="15" t="n">
        <f aca="false">IF(AND(H392&lt;=Criteria!$C$6,J392&lt;=Criteria!$C$7,L392="Yes",OR(C392&lt;&gt;"Catering",K392&gt;=Criteria!$C$8),D392&lt;&gt;Criteria!$C$9),1,0)</f>
        <v>1</v>
      </c>
    </row>
    <row r="393" customFormat="false" ht="15" hidden="false" customHeight="false" outlineLevel="0" collapsed="false">
      <c r="A393" s="8" t="s">
        <v>775</v>
      </c>
      <c r="B393" s="8" t="s">
        <v>776</v>
      </c>
      <c r="C393" s="8" t="s">
        <v>32</v>
      </c>
      <c r="D393" s="8" t="s">
        <v>48</v>
      </c>
      <c r="E393" s="8" t="s">
        <v>38</v>
      </c>
      <c r="F393" s="8" t="s">
        <v>53</v>
      </c>
      <c r="G393" s="9" t="n">
        <v>82200</v>
      </c>
      <c r="H393" s="8" t="n">
        <v>60</v>
      </c>
      <c r="I393" s="8" t="n">
        <v>15</v>
      </c>
      <c r="J393" s="8" t="n">
        <v>0</v>
      </c>
      <c r="K393" s="10" t="n">
        <v>0.14</v>
      </c>
      <c r="L393" s="8" t="s">
        <v>39</v>
      </c>
      <c r="M393" s="11" t="n">
        <f aca="false">IF(AND(H393&lt;=Criteria!$C$6,J393&lt;=Criteria!$C$7,L393="Yes",OR(C393&lt;&gt;"Catering",K393&gt;=Criteria!$C$8),D393&lt;&gt;Criteria!$C$9),1,0)</f>
        <v>1</v>
      </c>
    </row>
    <row r="394" customFormat="false" ht="15" hidden="false" customHeight="false" outlineLevel="0" collapsed="false">
      <c r="A394" s="12" t="s">
        <v>777</v>
      </c>
      <c r="B394" s="12" t="s">
        <v>778</v>
      </c>
      <c r="C394" s="12" t="s">
        <v>22</v>
      </c>
      <c r="D394" s="12" t="s">
        <v>42</v>
      </c>
      <c r="E394" s="12" t="s">
        <v>38</v>
      </c>
      <c r="F394" s="12" t="s">
        <v>25</v>
      </c>
      <c r="G394" s="13" t="n">
        <v>105000</v>
      </c>
      <c r="H394" s="12" t="n">
        <v>48</v>
      </c>
      <c r="I394" s="12" t="n">
        <v>27</v>
      </c>
      <c r="J394" s="12" t="n">
        <v>0</v>
      </c>
      <c r="K394" s="14" t="n">
        <v>0.22</v>
      </c>
      <c r="L394" s="12" t="s">
        <v>39</v>
      </c>
      <c r="M394" s="15" t="n">
        <f aca="false">IF(AND(H394&lt;=Criteria!$C$6,J394&lt;=Criteria!$C$7,L394="Yes",OR(C394&lt;&gt;"Catering",K394&gt;=Criteria!$C$8),D394&lt;&gt;Criteria!$C$9),1,0)</f>
        <v>1</v>
      </c>
    </row>
    <row r="395" customFormat="false" ht="15" hidden="false" customHeight="false" outlineLevel="0" collapsed="false">
      <c r="A395" s="8" t="s">
        <v>779</v>
      </c>
      <c r="B395" s="8" t="s">
        <v>729</v>
      </c>
      <c r="C395" s="8" t="s">
        <v>22</v>
      </c>
      <c r="D395" s="8" t="s">
        <v>37</v>
      </c>
      <c r="E395" s="8" t="s">
        <v>38</v>
      </c>
      <c r="F395" s="8" t="s">
        <v>25</v>
      </c>
      <c r="G395" s="9" t="n">
        <v>55800</v>
      </c>
      <c r="H395" s="8" t="n">
        <v>72</v>
      </c>
      <c r="I395" s="8" t="n">
        <v>59</v>
      </c>
      <c r="J395" s="8" t="n">
        <v>0</v>
      </c>
      <c r="K395" s="10" t="n">
        <v>0.07</v>
      </c>
      <c r="L395" s="8" t="s">
        <v>39</v>
      </c>
      <c r="M395" s="11" t="n">
        <f aca="false">IF(AND(H395&lt;=Criteria!$C$6,J395&lt;=Criteria!$C$7,L395="Yes",OR(C395&lt;&gt;"Catering",K395&gt;=Criteria!$C$8),D395&lt;&gt;Criteria!$C$9),1,0)</f>
        <v>0</v>
      </c>
    </row>
    <row r="396" customFormat="false" ht="15" hidden="false" customHeight="false" outlineLevel="0" collapsed="false">
      <c r="A396" s="12" t="s">
        <v>780</v>
      </c>
      <c r="B396" s="12" t="s">
        <v>781</v>
      </c>
      <c r="C396" s="12" t="s">
        <v>32</v>
      </c>
      <c r="D396" s="12" t="s">
        <v>48</v>
      </c>
      <c r="E396" s="12" t="s">
        <v>38</v>
      </c>
      <c r="F396" s="12" t="s">
        <v>33</v>
      </c>
      <c r="G396" s="13" t="n">
        <v>162300</v>
      </c>
      <c r="H396" s="12" t="n">
        <v>72</v>
      </c>
      <c r="I396" s="12" t="n">
        <v>26</v>
      </c>
      <c r="J396" s="12" t="n">
        <v>0</v>
      </c>
      <c r="K396" s="14" t="n">
        <v>0.18</v>
      </c>
      <c r="L396" s="12" t="s">
        <v>39</v>
      </c>
      <c r="M396" s="15" t="n">
        <f aca="false">IF(AND(H396&lt;=Criteria!$C$6,J396&lt;=Criteria!$C$7,L396="Yes",OR(C396&lt;&gt;"Catering",K396&gt;=Criteria!$C$8),D396&lt;&gt;Criteria!$C$9),1,0)</f>
        <v>1</v>
      </c>
    </row>
    <row r="397" customFormat="false" ht="15" hidden="false" customHeight="false" outlineLevel="0" collapsed="false">
      <c r="A397" s="8" t="s">
        <v>782</v>
      </c>
      <c r="B397" s="8" t="s">
        <v>783</v>
      </c>
      <c r="C397" s="8" t="s">
        <v>22</v>
      </c>
      <c r="D397" s="8" t="s">
        <v>48</v>
      </c>
      <c r="E397" s="8" t="s">
        <v>38</v>
      </c>
      <c r="F397" s="8" t="s">
        <v>33</v>
      </c>
      <c r="G397" s="9" t="n">
        <v>112000</v>
      </c>
      <c r="H397" s="8" t="n">
        <v>36</v>
      </c>
      <c r="I397" s="8" t="n">
        <v>19</v>
      </c>
      <c r="J397" s="8" t="n">
        <v>0</v>
      </c>
      <c r="K397" s="10" t="n">
        <v>0</v>
      </c>
      <c r="L397" s="8" t="s">
        <v>39</v>
      </c>
      <c r="M397" s="11" t="n">
        <f aca="false">IF(AND(H397&lt;=Criteria!$C$6,J397&lt;=Criteria!$C$7,L397="Yes",OR(C397&lt;&gt;"Catering",K397&gt;=Criteria!$C$8),D397&lt;&gt;Criteria!$C$9),1,0)</f>
        <v>0</v>
      </c>
    </row>
    <row r="398" customFormat="false" ht="15" hidden="false" customHeight="false" outlineLevel="0" collapsed="false">
      <c r="A398" s="12" t="s">
        <v>784</v>
      </c>
      <c r="B398" s="12" t="s">
        <v>785</v>
      </c>
      <c r="C398" s="12" t="s">
        <v>22</v>
      </c>
      <c r="D398" s="12" t="s">
        <v>108</v>
      </c>
      <c r="E398" s="12" t="s">
        <v>108</v>
      </c>
      <c r="F398" s="12" t="s">
        <v>53</v>
      </c>
      <c r="G398" s="13" t="n">
        <v>73900</v>
      </c>
      <c r="H398" s="12" t="n">
        <v>72</v>
      </c>
      <c r="I398" s="12" t="n">
        <v>26</v>
      </c>
      <c r="J398" s="12" t="n">
        <v>0</v>
      </c>
      <c r="K398" s="14" t="n">
        <v>0.14</v>
      </c>
      <c r="L398" s="12" t="s">
        <v>39</v>
      </c>
      <c r="M398" s="15" t="n">
        <f aca="false">IF(AND(H398&lt;=Criteria!$C$6,J398&lt;=Criteria!$C$7,L398="Yes",OR(C398&lt;&gt;"Catering",K398&gt;=Criteria!$C$8),D398&lt;&gt;Criteria!$C$9),1,0)</f>
        <v>1</v>
      </c>
    </row>
    <row r="399" customFormat="false" ht="15" hidden="false" customHeight="false" outlineLevel="0" collapsed="false">
      <c r="A399" s="8" t="s">
        <v>786</v>
      </c>
      <c r="B399" s="8" t="s">
        <v>787</v>
      </c>
      <c r="C399" s="8" t="s">
        <v>32</v>
      </c>
      <c r="D399" s="8" t="s">
        <v>48</v>
      </c>
      <c r="E399" s="8" t="s">
        <v>38</v>
      </c>
      <c r="F399" s="8" t="s">
        <v>25</v>
      </c>
      <c r="G399" s="9" t="n">
        <v>171200</v>
      </c>
      <c r="H399" s="8" t="n">
        <v>72</v>
      </c>
      <c r="I399" s="8" t="n">
        <v>63</v>
      </c>
      <c r="J399" s="8" t="n">
        <v>0</v>
      </c>
      <c r="K399" s="10" t="n">
        <v>0.24</v>
      </c>
      <c r="L399" s="8" t="s">
        <v>39</v>
      </c>
      <c r="M399" s="11" t="n">
        <f aca="false">IF(AND(H399&lt;=Criteria!$C$6,J399&lt;=Criteria!$C$7,L399="Yes",OR(C399&lt;&gt;"Catering",K399&gt;=Criteria!$C$8),D399&lt;&gt;Criteria!$C$9),1,0)</f>
        <v>1</v>
      </c>
    </row>
    <row r="400" customFormat="false" ht="15" hidden="false" customHeight="false" outlineLevel="0" collapsed="false">
      <c r="A400" s="12" t="s">
        <v>788</v>
      </c>
      <c r="B400" s="12" t="s">
        <v>789</v>
      </c>
      <c r="C400" s="12" t="s">
        <v>36</v>
      </c>
      <c r="D400" s="12" t="s">
        <v>133</v>
      </c>
      <c r="E400" s="12" t="s">
        <v>24</v>
      </c>
      <c r="F400" s="12" t="s">
        <v>33</v>
      </c>
      <c r="G400" s="13" t="n">
        <v>159200</v>
      </c>
      <c r="H400" s="12" t="n">
        <v>84</v>
      </c>
      <c r="I400" s="12" t="n">
        <v>26</v>
      </c>
      <c r="J400" s="12" t="n">
        <v>0</v>
      </c>
      <c r="K400" s="14" t="n">
        <v>0.22</v>
      </c>
      <c r="L400" s="12" t="s">
        <v>39</v>
      </c>
      <c r="M400" s="15" t="n">
        <f aca="false">IF(AND(H400&lt;=Criteria!$C$6,J400&lt;=Criteria!$C$7,L400="Yes",OR(C400&lt;&gt;"Catering",K400&gt;=Criteria!$C$8),D400&lt;&gt;Criteria!$C$9),1,0)</f>
        <v>0</v>
      </c>
    </row>
    <row r="401" customFormat="false" ht="15" hidden="false" customHeight="false" outlineLevel="0" collapsed="false">
      <c r="A401" s="8" t="s">
        <v>790</v>
      </c>
      <c r="B401" s="8" t="s">
        <v>791</v>
      </c>
      <c r="C401" s="8" t="s">
        <v>22</v>
      </c>
      <c r="D401" s="8" t="s">
        <v>48</v>
      </c>
      <c r="E401" s="8" t="s">
        <v>38</v>
      </c>
      <c r="F401" s="8" t="s">
        <v>25</v>
      </c>
      <c r="G401" s="9" t="n">
        <v>22800</v>
      </c>
      <c r="H401" s="8" t="n">
        <v>48</v>
      </c>
      <c r="I401" s="8" t="n">
        <v>23</v>
      </c>
      <c r="J401" s="8" t="n">
        <v>0</v>
      </c>
      <c r="K401" s="10" t="n">
        <v>0.05</v>
      </c>
      <c r="L401" s="8" t="s">
        <v>39</v>
      </c>
      <c r="M401" s="11" t="n">
        <f aca="false">IF(AND(H401&lt;=Criteria!$C$6,J401&lt;=Criteria!$C$7,L401="Yes",OR(C401&lt;&gt;"Catering",K401&gt;=Criteria!$C$8),D401&lt;&gt;Criteria!$C$9),1,0)</f>
        <v>0</v>
      </c>
    </row>
    <row r="402" customFormat="false" ht="15" hidden="false" customHeight="false" outlineLevel="0" collapsed="false">
      <c r="A402" s="12" t="s">
        <v>792</v>
      </c>
      <c r="B402" s="12" t="s">
        <v>793</v>
      </c>
      <c r="C402" s="12" t="s">
        <v>22</v>
      </c>
      <c r="D402" s="12" t="s">
        <v>42</v>
      </c>
      <c r="E402" s="12" t="s">
        <v>38</v>
      </c>
      <c r="F402" s="12" t="s">
        <v>25</v>
      </c>
      <c r="G402" s="13" t="n">
        <v>54000</v>
      </c>
      <c r="H402" s="12" t="n">
        <v>60</v>
      </c>
      <c r="I402" s="12" t="n">
        <v>32</v>
      </c>
      <c r="J402" s="12" t="n">
        <v>0</v>
      </c>
      <c r="K402" s="14" t="n">
        <v>0.21</v>
      </c>
      <c r="L402" s="12" t="s">
        <v>39</v>
      </c>
      <c r="M402" s="15" t="n">
        <f aca="false">IF(AND(H402&lt;=Criteria!$C$6,J402&lt;=Criteria!$C$7,L402="Yes",OR(C402&lt;&gt;"Catering",K402&gt;=Criteria!$C$8),D402&lt;&gt;Criteria!$C$9),1,0)</f>
        <v>1</v>
      </c>
    </row>
    <row r="403" customFormat="false" ht="15" hidden="false" customHeight="false" outlineLevel="0" collapsed="false">
      <c r="A403" s="8" t="s">
        <v>794</v>
      </c>
      <c r="B403" s="8" t="s">
        <v>795</v>
      </c>
      <c r="C403" s="8" t="s">
        <v>36</v>
      </c>
      <c r="D403" s="8" t="s">
        <v>48</v>
      </c>
      <c r="E403" s="8" t="s">
        <v>38</v>
      </c>
      <c r="F403" s="8" t="s">
        <v>33</v>
      </c>
      <c r="G403" s="9" t="n">
        <v>325500</v>
      </c>
      <c r="H403" s="8" t="n">
        <v>72</v>
      </c>
      <c r="I403" s="8" t="n">
        <v>25</v>
      </c>
      <c r="J403" s="8" t="n">
        <v>0</v>
      </c>
      <c r="K403" s="10" t="n">
        <v>0.17</v>
      </c>
      <c r="L403" s="8" t="s">
        <v>39</v>
      </c>
      <c r="M403" s="11" t="n">
        <f aca="false">IF(AND(H403&lt;=Criteria!$C$6,J403&lt;=Criteria!$C$7,L403="Yes",OR(C403&lt;&gt;"Catering",K403&gt;=Criteria!$C$8),D403&lt;&gt;Criteria!$C$9),1,0)</f>
        <v>1</v>
      </c>
    </row>
    <row r="404" customFormat="false" ht="15" hidden="false" customHeight="false" outlineLevel="0" collapsed="false">
      <c r="A404" s="12" t="s">
        <v>796</v>
      </c>
      <c r="B404" s="12" t="s">
        <v>797</v>
      </c>
      <c r="C404" s="12" t="s">
        <v>32</v>
      </c>
      <c r="D404" s="12" t="s">
        <v>133</v>
      </c>
      <c r="E404" s="12" t="s">
        <v>24</v>
      </c>
      <c r="F404" s="12" t="s">
        <v>25</v>
      </c>
      <c r="G404" s="13" t="n">
        <v>223400</v>
      </c>
      <c r="H404" s="12" t="n">
        <v>48</v>
      </c>
      <c r="I404" s="12" t="n">
        <v>32</v>
      </c>
      <c r="J404" s="12" t="n">
        <v>0</v>
      </c>
      <c r="K404" s="14" t="n">
        <v>0.19</v>
      </c>
      <c r="L404" s="12" t="s">
        <v>39</v>
      </c>
      <c r="M404" s="15" t="n">
        <f aca="false">IF(AND(H404&lt;=Criteria!$C$6,J404&lt;=Criteria!$C$7,L404="Yes",OR(C404&lt;&gt;"Catering",K404&gt;=Criteria!$C$8),D404&lt;&gt;Criteria!$C$9),1,0)</f>
        <v>1</v>
      </c>
    </row>
    <row r="405" customFormat="false" ht="15" hidden="false" customHeight="false" outlineLevel="0" collapsed="false">
      <c r="A405" s="8" t="s">
        <v>798</v>
      </c>
      <c r="B405" s="8" t="s">
        <v>799</v>
      </c>
      <c r="C405" s="8" t="s">
        <v>22</v>
      </c>
      <c r="D405" s="8" t="s">
        <v>108</v>
      </c>
      <c r="E405" s="8" t="s">
        <v>108</v>
      </c>
      <c r="F405" s="8" t="s">
        <v>33</v>
      </c>
      <c r="G405" s="9" t="n">
        <v>105800</v>
      </c>
      <c r="H405" s="8" t="n">
        <v>48</v>
      </c>
      <c r="I405" s="8" t="n">
        <v>33</v>
      </c>
      <c r="J405" s="8" t="n">
        <v>0</v>
      </c>
      <c r="K405" s="10" t="n">
        <v>0.16</v>
      </c>
      <c r="L405" s="8" t="s">
        <v>39</v>
      </c>
      <c r="M405" s="11" t="n">
        <f aca="false">IF(AND(H405&lt;=Criteria!$C$6,J405&lt;=Criteria!$C$7,L405="Yes",OR(C405&lt;&gt;"Catering",K405&gt;=Criteria!$C$8),D405&lt;&gt;Criteria!$C$9),1,0)</f>
        <v>1</v>
      </c>
    </row>
    <row r="406" customFormat="false" ht="15" hidden="false" customHeight="false" outlineLevel="0" collapsed="false">
      <c r="A406" s="12" t="s">
        <v>800</v>
      </c>
      <c r="B406" s="12" t="s">
        <v>801</v>
      </c>
      <c r="C406" s="12" t="s">
        <v>32</v>
      </c>
      <c r="D406" s="12" t="s">
        <v>61</v>
      </c>
      <c r="E406" s="12" t="s">
        <v>24</v>
      </c>
      <c r="F406" s="12" t="s">
        <v>33</v>
      </c>
      <c r="G406" s="13" t="n">
        <v>136100</v>
      </c>
      <c r="H406" s="12" t="n">
        <v>72</v>
      </c>
      <c r="I406" s="12" t="n">
        <v>33</v>
      </c>
      <c r="J406" s="12" t="n">
        <v>47</v>
      </c>
      <c r="K406" s="14" t="n">
        <v>0.16</v>
      </c>
      <c r="L406" s="12" t="s">
        <v>39</v>
      </c>
      <c r="M406" s="15" t="n">
        <f aca="false">IF(AND(H406&lt;=Criteria!$C$6,J406&lt;=Criteria!$C$7,L406="Yes",OR(C406&lt;&gt;"Catering",K406&gt;=Criteria!$C$8),D406&lt;&gt;Criteria!$C$9),1,0)</f>
        <v>0</v>
      </c>
    </row>
    <row r="407" customFormat="false" ht="15" hidden="false" customHeight="false" outlineLevel="0" collapsed="false">
      <c r="A407" s="8" t="s">
        <v>802</v>
      </c>
      <c r="B407" s="8" t="s">
        <v>803</v>
      </c>
      <c r="C407" s="8" t="s">
        <v>36</v>
      </c>
      <c r="D407" s="8" t="s">
        <v>48</v>
      </c>
      <c r="E407" s="8" t="s">
        <v>38</v>
      </c>
      <c r="F407" s="8" t="s">
        <v>33</v>
      </c>
      <c r="G407" s="9" t="n">
        <v>59100</v>
      </c>
      <c r="H407" s="8" t="n">
        <v>60</v>
      </c>
      <c r="I407" s="8" t="n">
        <v>38</v>
      </c>
      <c r="J407" s="8" t="n">
        <v>0</v>
      </c>
      <c r="K407" s="10" t="n">
        <v>0.07</v>
      </c>
      <c r="L407" s="8" t="s">
        <v>39</v>
      </c>
      <c r="M407" s="11" t="n">
        <f aca="false">IF(AND(H407&lt;=Criteria!$C$6,J407&lt;=Criteria!$C$7,L407="Yes",OR(C407&lt;&gt;"Catering",K407&gt;=Criteria!$C$8),D407&lt;&gt;Criteria!$C$9),1,0)</f>
        <v>1</v>
      </c>
    </row>
    <row r="408" customFormat="false" ht="15" hidden="false" customHeight="false" outlineLevel="0" collapsed="false">
      <c r="A408" s="12" t="s">
        <v>804</v>
      </c>
      <c r="B408" s="12" t="s">
        <v>729</v>
      </c>
      <c r="C408" s="12" t="s">
        <v>32</v>
      </c>
      <c r="D408" s="12" t="s">
        <v>75</v>
      </c>
      <c r="E408" s="12" t="s">
        <v>24</v>
      </c>
      <c r="F408" s="12" t="s">
        <v>53</v>
      </c>
      <c r="G408" s="13" t="n">
        <v>209700</v>
      </c>
      <c r="H408" s="12" t="n">
        <v>36</v>
      </c>
      <c r="I408" s="12" t="n">
        <v>17</v>
      </c>
      <c r="J408" s="12" t="n">
        <v>0</v>
      </c>
      <c r="K408" s="14" t="n">
        <v>0.19</v>
      </c>
      <c r="L408" s="12" t="s">
        <v>39</v>
      </c>
      <c r="M408" s="15" t="n">
        <f aca="false">IF(AND(H408&lt;=Criteria!$C$6,J408&lt;=Criteria!$C$7,L408="Yes",OR(C408&lt;&gt;"Catering",K408&gt;=Criteria!$C$8),D408&lt;&gt;Criteria!$C$9),1,0)</f>
        <v>1</v>
      </c>
    </row>
    <row r="409" customFormat="false" ht="15" hidden="false" customHeight="false" outlineLevel="0" collapsed="false">
      <c r="A409" s="8" t="s">
        <v>805</v>
      </c>
      <c r="B409" s="8" t="s">
        <v>806</v>
      </c>
      <c r="C409" s="8" t="s">
        <v>22</v>
      </c>
      <c r="D409" s="8" t="s">
        <v>37</v>
      </c>
      <c r="E409" s="8" t="s">
        <v>38</v>
      </c>
      <c r="F409" s="8" t="s">
        <v>25</v>
      </c>
      <c r="G409" s="9" t="n">
        <v>123100</v>
      </c>
      <c r="H409" s="8" t="n">
        <v>48</v>
      </c>
      <c r="I409" s="8" t="n">
        <v>41</v>
      </c>
      <c r="J409" s="8" t="n">
        <v>0</v>
      </c>
      <c r="K409" s="10" t="n">
        <v>0</v>
      </c>
      <c r="L409" s="8" t="s">
        <v>39</v>
      </c>
      <c r="M409" s="11" t="n">
        <f aca="false">IF(AND(H409&lt;=Criteria!$C$6,J409&lt;=Criteria!$C$7,L409="Yes",OR(C409&lt;&gt;"Catering",K409&gt;=Criteria!$C$8),D409&lt;&gt;Criteria!$C$9),1,0)</f>
        <v>0</v>
      </c>
    </row>
    <row r="410" customFormat="false" ht="15" hidden="false" customHeight="false" outlineLevel="0" collapsed="false">
      <c r="A410" s="12" t="s">
        <v>807</v>
      </c>
      <c r="B410" s="12" t="s">
        <v>808</v>
      </c>
      <c r="C410" s="12" t="s">
        <v>36</v>
      </c>
      <c r="D410" s="12" t="s">
        <v>37</v>
      </c>
      <c r="E410" s="12" t="s">
        <v>38</v>
      </c>
      <c r="F410" s="12" t="s">
        <v>33</v>
      </c>
      <c r="G410" s="13" t="n">
        <v>161200</v>
      </c>
      <c r="H410" s="12" t="n">
        <v>84</v>
      </c>
      <c r="I410" s="12" t="n">
        <v>44</v>
      </c>
      <c r="J410" s="12" t="n">
        <v>0</v>
      </c>
      <c r="K410" s="14" t="n">
        <v>0.18</v>
      </c>
      <c r="L410" s="12" t="s">
        <v>39</v>
      </c>
      <c r="M410" s="15" t="n">
        <f aca="false">IF(AND(H410&lt;=Criteria!$C$6,J410&lt;=Criteria!$C$7,L410="Yes",OR(C410&lt;&gt;"Catering",K410&gt;=Criteria!$C$8),D410&lt;&gt;Criteria!$C$9),1,0)</f>
        <v>0</v>
      </c>
    </row>
    <row r="411" customFormat="false" ht="15" hidden="false" customHeight="false" outlineLevel="0" collapsed="false">
      <c r="A411" s="8" t="s">
        <v>809</v>
      </c>
      <c r="B411" s="8" t="s">
        <v>810</v>
      </c>
      <c r="C411" s="8" t="s">
        <v>32</v>
      </c>
      <c r="D411" s="8" t="s">
        <v>37</v>
      </c>
      <c r="E411" s="8" t="s">
        <v>38</v>
      </c>
      <c r="F411" s="8" t="s">
        <v>33</v>
      </c>
      <c r="G411" s="9" t="n">
        <v>143500</v>
      </c>
      <c r="H411" s="8" t="n">
        <v>72</v>
      </c>
      <c r="I411" s="8" t="n">
        <v>47</v>
      </c>
      <c r="J411" s="8" t="n">
        <v>47</v>
      </c>
      <c r="K411" s="10" t="n">
        <v>0.21</v>
      </c>
      <c r="L411" s="8" t="s">
        <v>39</v>
      </c>
      <c r="M411" s="11" t="n">
        <f aca="false">IF(AND(H411&lt;=Criteria!$C$6,J411&lt;=Criteria!$C$7,L411="Yes",OR(C411&lt;&gt;"Catering",K411&gt;=Criteria!$C$8),D411&lt;&gt;Criteria!$C$9),1,0)</f>
        <v>0</v>
      </c>
    </row>
    <row r="412" customFormat="false" ht="15" hidden="false" customHeight="false" outlineLevel="0" collapsed="false">
      <c r="A412" s="12" t="s">
        <v>811</v>
      </c>
      <c r="B412" s="12" t="s">
        <v>812</v>
      </c>
      <c r="C412" s="12" t="s">
        <v>36</v>
      </c>
      <c r="D412" s="12" t="s">
        <v>23</v>
      </c>
      <c r="E412" s="12" t="s">
        <v>24</v>
      </c>
      <c r="F412" s="12" t="s">
        <v>25</v>
      </c>
      <c r="G412" s="13" t="n">
        <v>222200</v>
      </c>
      <c r="H412" s="12" t="n">
        <v>72</v>
      </c>
      <c r="I412" s="12" t="n">
        <v>27</v>
      </c>
      <c r="J412" s="12" t="n">
        <v>0</v>
      </c>
      <c r="K412" s="14" t="n">
        <v>0.1</v>
      </c>
      <c r="L412" s="12" t="s">
        <v>39</v>
      </c>
      <c r="M412" s="15" t="n">
        <f aca="false">IF(AND(H412&lt;=Criteria!$C$6,J412&lt;=Criteria!$C$7,L412="Yes",OR(C412&lt;&gt;"Catering",K412&gt;=Criteria!$C$8),D412&lt;&gt;Criteria!$C$9),1,0)</f>
        <v>0</v>
      </c>
    </row>
    <row r="413" customFormat="false" ht="15" hidden="false" customHeight="false" outlineLevel="0" collapsed="false">
      <c r="A413" s="8" t="s">
        <v>813</v>
      </c>
      <c r="B413" s="8" t="s">
        <v>814</v>
      </c>
      <c r="C413" s="8" t="s">
        <v>32</v>
      </c>
      <c r="D413" s="8" t="s">
        <v>37</v>
      </c>
      <c r="E413" s="8" t="s">
        <v>38</v>
      </c>
      <c r="F413" s="8" t="s">
        <v>25</v>
      </c>
      <c r="G413" s="9" t="n">
        <v>69000</v>
      </c>
      <c r="H413" s="8" t="n">
        <v>48</v>
      </c>
      <c r="I413" s="8" t="n">
        <v>15</v>
      </c>
      <c r="J413" s="8" t="n">
        <v>0</v>
      </c>
      <c r="K413" s="10" t="n">
        <v>0.13</v>
      </c>
      <c r="L413" s="8" t="s">
        <v>39</v>
      </c>
      <c r="M413" s="11" t="n">
        <f aca="false">IF(AND(H413&lt;=Criteria!$C$6,J413&lt;=Criteria!$C$7,L413="Yes",OR(C413&lt;&gt;"Catering",K413&gt;=Criteria!$C$8),D413&lt;&gt;Criteria!$C$9),1,0)</f>
        <v>1</v>
      </c>
    </row>
    <row r="414" customFormat="false" ht="15" hidden="false" customHeight="false" outlineLevel="0" collapsed="false">
      <c r="A414" s="12" t="s">
        <v>815</v>
      </c>
      <c r="B414" s="12" t="s">
        <v>816</v>
      </c>
      <c r="C414" s="12" t="s">
        <v>32</v>
      </c>
      <c r="D414" s="12" t="s">
        <v>42</v>
      </c>
      <c r="E414" s="12" t="s">
        <v>38</v>
      </c>
      <c r="F414" s="12" t="s">
        <v>33</v>
      </c>
      <c r="G414" s="13" t="n">
        <v>167200</v>
      </c>
      <c r="H414" s="12" t="n">
        <v>36</v>
      </c>
      <c r="I414" s="12" t="n">
        <v>31</v>
      </c>
      <c r="J414" s="12" t="n">
        <v>0</v>
      </c>
      <c r="K414" s="14" t="n">
        <v>0.25</v>
      </c>
      <c r="L414" s="12" t="s">
        <v>39</v>
      </c>
      <c r="M414" s="15" t="n">
        <f aca="false">IF(AND(H414&lt;=Criteria!$C$6,J414&lt;=Criteria!$C$7,L414="Yes",OR(C414&lt;&gt;"Catering",K414&gt;=Criteria!$C$8),D414&lt;&gt;Criteria!$C$9),1,0)</f>
        <v>1</v>
      </c>
    </row>
    <row r="415" customFormat="false" ht="15" hidden="false" customHeight="false" outlineLevel="0" collapsed="false">
      <c r="A415" s="8" t="s">
        <v>817</v>
      </c>
      <c r="B415" s="8" t="s">
        <v>818</v>
      </c>
      <c r="C415" s="8" t="s">
        <v>32</v>
      </c>
      <c r="D415" s="8" t="s">
        <v>42</v>
      </c>
      <c r="E415" s="8" t="s">
        <v>38</v>
      </c>
      <c r="F415" s="8" t="s">
        <v>25</v>
      </c>
      <c r="G415" s="9" t="n">
        <v>230500</v>
      </c>
      <c r="H415" s="8" t="n">
        <v>48</v>
      </c>
      <c r="I415" s="8" t="n">
        <v>28</v>
      </c>
      <c r="J415" s="8" t="n">
        <v>0</v>
      </c>
      <c r="K415" s="10" t="n">
        <v>0.1</v>
      </c>
      <c r="L415" s="8" t="s">
        <v>39</v>
      </c>
      <c r="M415" s="11" t="n">
        <f aca="false">IF(AND(H415&lt;=Criteria!$C$6,J415&lt;=Criteria!$C$7,L415="Yes",OR(C415&lt;&gt;"Catering",K415&gt;=Criteria!$C$8),D415&lt;&gt;Criteria!$C$9),1,0)</f>
        <v>1</v>
      </c>
    </row>
    <row r="416" customFormat="false" ht="15" hidden="false" customHeight="false" outlineLevel="0" collapsed="false">
      <c r="A416" s="12" t="s">
        <v>819</v>
      </c>
      <c r="B416" s="12" t="s">
        <v>820</v>
      </c>
      <c r="C416" s="12" t="s">
        <v>32</v>
      </c>
      <c r="D416" s="12" t="s">
        <v>75</v>
      </c>
      <c r="E416" s="12" t="s">
        <v>24</v>
      </c>
      <c r="F416" s="12" t="s">
        <v>25</v>
      </c>
      <c r="G416" s="13" t="n">
        <v>173900</v>
      </c>
      <c r="H416" s="12" t="n">
        <v>72</v>
      </c>
      <c r="I416" s="12" t="n">
        <v>30</v>
      </c>
      <c r="J416" s="12" t="n">
        <v>0</v>
      </c>
      <c r="K416" s="14" t="n">
        <v>0.2</v>
      </c>
      <c r="L416" s="12" t="s">
        <v>39</v>
      </c>
      <c r="M416" s="15" t="n">
        <f aca="false">IF(AND(H416&lt;=Criteria!$C$6,J416&lt;=Criteria!$C$7,L416="Yes",OR(C416&lt;&gt;"Catering",K416&gt;=Criteria!$C$8),D416&lt;&gt;Criteria!$C$9),1,0)</f>
        <v>1</v>
      </c>
    </row>
    <row r="417" customFormat="false" ht="15" hidden="false" customHeight="false" outlineLevel="0" collapsed="false">
      <c r="A417" s="8" t="s">
        <v>821</v>
      </c>
      <c r="B417" s="8" t="s">
        <v>822</v>
      </c>
      <c r="C417" s="8" t="s">
        <v>22</v>
      </c>
      <c r="D417" s="8" t="s">
        <v>42</v>
      </c>
      <c r="E417" s="8" t="s">
        <v>38</v>
      </c>
      <c r="F417" s="8" t="s">
        <v>53</v>
      </c>
      <c r="G417" s="9" t="n">
        <v>36400</v>
      </c>
      <c r="H417" s="8" t="n">
        <v>60</v>
      </c>
      <c r="I417" s="8" t="n">
        <v>50</v>
      </c>
      <c r="J417" s="8" t="n">
        <v>0</v>
      </c>
      <c r="K417" s="10" t="n">
        <v>0.19</v>
      </c>
      <c r="L417" s="8" t="s">
        <v>39</v>
      </c>
      <c r="M417" s="11" t="n">
        <f aca="false">IF(AND(H417&lt;=Criteria!$C$6,J417&lt;=Criteria!$C$7,L417="Yes",OR(C417&lt;&gt;"Catering",K417&gt;=Criteria!$C$8),D417&lt;&gt;Criteria!$C$9),1,0)</f>
        <v>1</v>
      </c>
    </row>
    <row r="418" customFormat="false" ht="15" hidden="false" customHeight="false" outlineLevel="0" collapsed="false">
      <c r="A418" s="12" t="s">
        <v>823</v>
      </c>
      <c r="B418" s="12" t="s">
        <v>824</v>
      </c>
      <c r="C418" s="12" t="s">
        <v>36</v>
      </c>
      <c r="D418" s="12" t="s">
        <v>75</v>
      </c>
      <c r="E418" s="12" t="s">
        <v>24</v>
      </c>
      <c r="F418" s="12" t="s">
        <v>25</v>
      </c>
      <c r="G418" s="13" t="n">
        <v>308600</v>
      </c>
      <c r="H418" s="12" t="n">
        <v>72</v>
      </c>
      <c r="I418" s="12" t="n">
        <v>22</v>
      </c>
      <c r="J418" s="12" t="n">
        <v>0</v>
      </c>
      <c r="K418" s="14" t="n">
        <v>0.14</v>
      </c>
      <c r="L418" s="12" t="s">
        <v>39</v>
      </c>
      <c r="M418" s="15" t="n">
        <f aca="false">IF(AND(H418&lt;=Criteria!$C$6,J418&lt;=Criteria!$C$7,L418="Yes",OR(C418&lt;&gt;"Catering",K418&gt;=Criteria!$C$8),D418&lt;&gt;Criteria!$C$9),1,0)</f>
        <v>1</v>
      </c>
    </row>
    <row r="419" customFormat="false" ht="15" hidden="false" customHeight="false" outlineLevel="0" collapsed="false">
      <c r="A419" s="8" t="s">
        <v>825</v>
      </c>
      <c r="B419" s="8" t="s">
        <v>826</v>
      </c>
      <c r="C419" s="8" t="s">
        <v>36</v>
      </c>
      <c r="D419" s="8" t="s">
        <v>133</v>
      </c>
      <c r="E419" s="8" t="s">
        <v>24</v>
      </c>
      <c r="F419" s="8" t="s">
        <v>33</v>
      </c>
      <c r="G419" s="9" t="n">
        <v>338400</v>
      </c>
      <c r="H419" s="8" t="n">
        <v>48</v>
      </c>
      <c r="I419" s="8" t="n">
        <v>32</v>
      </c>
      <c r="J419" s="8" t="n">
        <v>0</v>
      </c>
      <c r="K419" s="10" t="n">
        <v>0.14</v>
      </c>
      <c r="L419" s="8" t="s">
        <v>39</v>
      </c>
      <c r="M419" s="11" t="n">
        <f aca="false">IF(AND(H419&lt;=Criteria!$C$6,J419&lt;=Criteria!$C$7,L419="Yes",OR(C419&lt;&gt;"Catering",K419&gt;=Criteria!$C$8),D419&lt;&gt;Criteria!$C$9),1,0)</f>
        <v>1</v>
      </c>
    </row>
    <row r="420" customFormat="false" ht="15" hidden="false" customHeight="false" outlineLevel="0" collapsed="false">
      <c r="A420" s="12" t="s">
        <v>827</v>
      </c>
      <c r="B420" s="12" t="s">
        <v>828</v>
      </c>
      <c r="C420" s="12" t="s">
        <v>32</v>
      </c>
      <c r="D420" s="12" t="s">
        <v>37</v>
      </c>
      <c r="E420" s="12" t="s">
        <v>38</v>
      </c>
      <c r="F420" s="12" t="s">
        <v>33</v>
      </c>
      <c r="G420" s="13" t="n">
        <v>69100</v>
      </c>
      <c r="H420" s="12" t="n">
        <v>36</v>
      </c>
      <c r="I420" s="12" t="n">
        <v>22</v>
      </c>
      <c r="J420" s="12" t="n">
        <v>0</v>
      </c>
      <c r="K420" s="14" t="n">
        <v>0.1</v>
      </c>
      <c r="L420" s="12" t="s">
        <v>39</v>
      </c>
      <c r="M420" s="15" t="n">
        <f aca="false">IF(AND(H420&lt;=Criteria!$C$6,J420&lt;=Criteria!$C$7,L420="Yes",OR(C420&lt;&gt;"Catering",K420&gt;=Criteria!$C$8),D420&lt;&gt;Criteria!$C$9),1,0)</f>
        <v>1</v>
      </c>
    </row>
    <row r="421" customFormat="false" ht="15" hidden="false" customHeight="false" outlineLevel="0" collapsed="false">
      <c r="A421" s="8" t="s">
        <v>829</v>
      </c>
      <c r="B421" s="8" t="s">
        <v>830</v>
      </c>
      <c r="C421" s="8" t="s">
        <v>36</v>
      </c>
      <c r="D421" s="8" t="s">
        <v>48</v>
      </c>
      <c r="E421" s="8" t="s">
        <v>38</v>
      </c>
      <c r="F421" s="8" t="s">
        <v>25</v>
      </c>
      <c r="G421" s="9" t="n">
        <v>234500</v>
      </c>
      <c r="H421" s="8" t="n">
        <v>48</v>
      </c>
      <c r="I421" s="8" t="n">
        <v>24</v>
      </c>
      <c r="J421" s="8" t="n">
        <v>0</v>
      </c>
      <c r="K421" s="10" t="n">
        <v>0.09</v>
      </c>
      <c r="L421" s="8" t="s">
        <v>39</v>
      </c>
      <c r="M421" s="11" t="n">
        <f aca="false">IF(AND(H421&lt;=Criteria!$C$6,J421&lt;=Criteria!$C$7,L421="Yes",OR(C421&lt;&gt;"Catering",K421&gt;=Criteria!$C$8),D421&lt;&gt;Criteria!$C$9),1,0)</f>
        <v>1</v>
      </c>
    </row>
    <row r="422" customFormat="false" ht="15" hidden="false" customHeight="false" outlineLevel="0" collapsed="false">
      <c r="A422" s="12" t="s">
        <v>831</v>
      </c>
      <c r="B422" s="12" t="s">
        <v>832</v>
      </c>
      <c r="C422" s="12" t="s">
        <v>32</v>
      </c>
      <c r="D422" s="12" t="s">
        <v>48</v>
      </c>
      <c r="E422" s="12" t="s">
        <v>38</v>
      </c>
      <c r="F422" s="12" t="s">
        <v>53</v>
      </c>
      <c r="G422" s="13" t="n">
        <v>211800</v>
      </c>
      <c r="H422" s="12" t="n">
        <v>60</v>
      </c>
      <c r="I422" s="12" t="n">
        <v>35</v>
      </c>
      <c r="J422" s="12" t="n">
        <v>0</v>
      </c>
      <c r="K422" s="14" t="n">
        <v>0.15</v>
      </c>
      <c r="L422" s="12" t="s">
        <v>39</v>
      </c>
      <c r="M422" s="15" t="n">
        <f aca="false">IF(AND(H422&lt;=Criteria!$C$6,J422&lt;=Criteria!$C$7,L422="Yes",OR(C422&lt;&gt;"Catering",K422&gt;=Criteria!$C$8),D422&lt;&gt;Criteria!$C$9),1,0)</f>
        <v>1</v>
      </c>
    </row>
    <row r="423" customFormat="false" ht="15" hidden="false" customHeight="false" outlineLevel="0" collapsed="false">
      <c r="A423" s="8" t="s">
        <v>833</v>
      </c>
      <c r="B423" s="8" t="s">
        <v>834</v>
      </c>
      <c r="C423" s="8" t="s">
        <v>22</v>
      </c>
      <c r="D423" s="8" t="s">
        <v>133</v>
      </c>
      <c r="E423" s="8" t="s">
        <v>24</v>
      </c>
      <c r="F423" s="8" t="s">
        <v>25</v>
      </c>
      <c r="G423" s="9" t="n">
        <v>85900</v>
      </c>
      <c r="H423" s="8" t="n">
        <v>60</v>
      </c>
      <c r="I423" s="8" t="n">
        <v>27</v>
      </c>
      <c r="J423" s="8" t="n">
        <v>0</v>
      </c>
      <c r="K423" s="10" t="n">
        <v>0.24</v>
      </c>
      <c r="L423" s="8" t="s">
        <v>39</v>
      </c>
      <c r="M423" s="11" t="n">
        <f aca="false">IF(AND(H423&lt;=Criteria!$C$6,J423&lt;=Criteria!$C$7,L423="Yes",OR(C423&lt;&gt;"Catering",K423&gt;=Criteria!$C$8),D423&lt;&gt;Criteria!$C$9),1,0)</f>
        <v>1</v>
      </c>
    </row>
    <row r="424" customFormat="false" ht="15" hidden="false" customHeight="false" outlineLevel="0" collapsed="false">
      <c r="A424" s="12" t="s">
        <v>835</v>
      </c>
      <c r="B424" s="12" t="s">
        <v>836</v>
      </c>
      <c r="C424" s="12" t="s">
        <v>32</v>
      </c>
      <c r="D424" s="12" t="s">
        <v>42</v>
      </c>
      <c r="E424" s="12" t="s">
        <v>38</v>
      </c>
      <c r="F424" s="12" t="s">
        <v>25</v>
      </c>
      <c r="G424" s="13" t="n">
        <v>64100</v>
      </c>
      <c r="H424" s="12" t="n">
        <v>48</v>
      </c>
      <c r="I424" s="12" t="n">
        <v>22</v>
      </c>
      <c r="J424" s="12" t="n">
        <v>0</v>
      </c>
      <c r="K424" s="14" t="n">
        <v>0.12</v>
      </c>
      <c r="L424" s="12" t="s">
        <v>39</v>
      </c>
      <c r="M424" s="15" t="n">
        <f aca="false">IF(AND(H424&lt;=Criteria!$C$6,J424&lt;=Criteria!$C$7,L424="Yes",OR(C424&lt;&gt;"Catering",K424&gt;=Criteria!$C$8),D424&lt;&gt;Criteria!$C$9),1,0)</f>
        <v>1</v>
      </c>
    </row>
    <row r="425" customFormat="false" ht="15" hidden="false" customHeight="false" outlineLevel="0" collapsed="false">
      <c r="A425" s="8" t="s">
        <v>837</v>
      </c>
      <c r="B425" s="8" t="s">
        <v>838</v>
      </c>
      <c r="C425" s="8" t="s">
        <v>32</v>
      </c>
      <c r="D425" s="8" t="s">
        <v>42</v>
      </c>
      <c r="E425" s="8" t="s">
        <v>38</v>
      </c>
      <c r="F425" s="8" t="s">
        <v>53</v>
      </c>
      <c r="G425" s="9" t="n">
        <v>234100</v>
      </c>
      <c r="H425" s="8" t="n">
        <v>72</v>
      </c>
      <c r="I425" s="8" t="n">
        <v>62</v>
      </c>
      <c r="J425" s="8" t="n">
        <v>0</v>
      </c>
      <c r="K425" s="10" t="n">
        <v>0.2</v>
      </c>
      <c r="L425" s="8" t="s">
        <v>39</v>
      </c>
      <c r="M425" s="11" t="n">
        <f aca="false">IF(AND(H425&lt;=Criteria!$C$6,J425&lt;=Criteria!$C$7,L425="Yes",OR(C425&lt;&gt;"Catering",K425&gt;=Criteria!$C$8),D425&lt;&gt;Criteria!$C$9),1,0)</f>
        <v>1</v>
      </c>
    </row>
    <row r="426" customFormat="false" ht="15" hidden="false" customHeight="false" outlineLevel="0" collapsed="false">
      <c r="A426" s="12" t="s">
        <v>839</v>
      </c>
      <c r="B426" s="12" t="s">
        <v>840</v>
      </c>
      <c r="C426" s="12" t="s">
        <v>32</v>
      </c>
      <c r="D426" s="12" t="s">
        <v>42</v>
      </c>
      <c r="E426" s="12" t="s">
        <v>38</v>
      </c>
      <c r="F426" s="12" t="s">
        <v>53</v>
      </c>
      <c r="G426" s="13" t="n">
        <v>150200</v>
      </c>
      <c r="H426" s="12" t="n">
        <v>48</v>
      </c>
      <c r="I426" s="12" t="n">
        <v>30</v>
      </c>
      <c r="J426" s="12" t="n">
        <v>0</v>
      </c>
      <c r="K426" s="14" t="n">
        <v>0.2</v>
      </c>
      <c r="L426" s="12" t="s">
        <v>39</v>
      </c>
      <c r="M426" s="15" t="n">
        <f aca="false">IF(AND(H426&lt;=Criteria!$C$6,J426&lt;=Criteria!$C$7,L426="Yes",OR(C426&lt;&gt;"Catering",K426&gt;=Criteria!$C$8),D426&lt;&gt;Criteria!$C$9),1,0)</f>
        <v>1</v>
      </c>
    </row>
    <row r="427" customFormat="false" ht="15" hidden="false" customHeight="false" outlineLevel="0" collapsed="false">
      <c r="A427" s="8" t="s">
        <v>841</v>
      </c>
      <c r="B427" s="8" t="s">
        <v>842</v>
      </c>
      <c r="C427" s="8" t="s">
        <v>32</v>
      </c>
      <c r="D427" s="8" t="s">
        <v>48</v>
      </c>
      <c r="E427" s="8" t="s">
        <v>38</v>
      </c>
      <c r="F427" s="8" t="s">
        <v>25</v>
      </c>
      <c r="G427" s="9" t="n">
        <v>121000</v>
      </c>
      <c r="H427" s="8" t="n">
        <v>60</v>
      </c>
      <c r="I427" s="8" t="n">
        <v>41</v>
      </c>
      <c r="J427" s="8" t="n">
        <v>0</v>
      </c>
      <c r="K427" s="10" t="n">
        <v>0.15</v>
      </c>
      <c r="L427" s="8" t="s">
        <v>39</v>
      </c>
      <c r="M427" s="11" t="n">
        <f aca="false">IF(AND(H427&lt;=Criteria!$C$6,J427&lt;=Criteria!$C$7,L427="Yes",OR(C427&lt;&gt;"Catering",K427&gt;=Criteria!$C$8),D427&lt;&gt;Criteria!$C$9),1,0)</f>
        <v>1</v>
      </c>
    </row>
    <row r="428" customFormat="false" ht="15" hidden="false" customHeight="false" outlineLevel="0" collapsed="false">
      <c r="A428" s="12" t="s">
        <v>843</v>
      </c>
      <c r="B428" s="12" t="s">
        <v>844</v>
      </c>
      <c r="C428" s="12" t="s">
        <v>36</v>
      </c>
      <c r="D428" s="12" t="s">
        <v>42</v>
      </c>
      <c r="E428" s="12" t="s">
        <v>38</v>
      </c>
      <c r="F428" s="12" t="s">
        <v>33</v>
      </c>
      <c r="G428" s="13" t="n">
        <v>261300</v>
      </c>
      <c r="H428" s="12" t="n">
        <v>72</v>
      </c>
      <c r="I428" s="12" t="n">
        <v>40</v>
      </c>
      <c r="J428" s="12" t="n">
        <v>0</v>
      </c>
      <c r="K428" s="14" t="n">
        <v>0.08</v>
      </c>
      <c r="L428" s="12" t="s">
        <v>39</v>
      </c>
      <c r="M428" s="15" t="n">
        <f aca="false">IF(AND(H428&lt;=Criteria!$C$6,J428&lt;=Criteria!$C$7,L428="Yes",OR(C428&lt;&gt;"Catering",K428&gt;=Criteria!$C$8),D428&lt;&gt;Criteria!$C$9),1,0)</f>
        <v>1</v>
      </c>
    </row>
    <row r="429" customFormat="false" ht="15" hidden="false" customHeight="false" outlineLevel="0" collapsed="false">
      <c r="A429" s="8" t="s">
        <v>845</v>
      </c>
      <c r="B429" s="8" t="s">
        <v>846</v>
      </c>
      <c r="C429" s="8" t="s">
        <v>32</v>
      </c>
      <c r="D429" s="8" t="s">
        <v>61</v>
      </c>
      <c r="E429" s="8" t="s">
        <v>24</v>
      </c>
      <c r="F429" s="8" t="s">
        <v>25</v>
      </c>
      <c r="G429" s="9" t="n">
        <v>150900</v>
      </c>
      <c r="H429" s="8" t="n">
        <v>48</v>
      </c>
      <c r="I429" s="8" t="n">
        <v>29</v>
      </c>
      <c r="J429" s="8" t="n">
        <v>0</v>
      </c>
      <c r="K429" s="10" t="n">
        <v>0.24</v>
      </c>
      <c r="L429" s="8" t="s">
        <v>39</v>
      </c>
      <c r="M429" s="11" t="n">
        <f aca="false">IF(AND(H429&lt;=Criteria!$C$6,J429&lt;=Criteria!$C$7,L429="Yes",OR(C429&lt;&gt;"Catering",K429&gt;=Criteria!$C$8),D429&lt;&gt;Criteria!$C$9),1,0)</f>
        <v>1</v>
      </c>
    </row>
    <row r="430" customFormat="false" ht="15" hidden="false" customHeight="false" outlineLevel="0" collapsed="false">
      <c r="A430" s="12" t="s">
        <v>847</v>
      </c>
      <c r="B430" s="12" t="s">
        <v>848</v>
      </c>
      <c r="C430" s="12" t="s">
        <v>32</v>
      </c>
      <c r="D430" s="12" t="s">
        <v>37</v>
      </c>
      <c r="E430" s="12" t="s">
        <v>38</v>
      </c>
      <c r="F430" s="12" t="s">
        <v>53</v>
      </c>
      <c r="G430" s="13" t="n">
        <v>63100</v>
      </c>
      <c r="H430" s="12" t="n">
        <v>36</v>
      </c>
      <c r="I430" s="12" t="n">
        <v>15</v>
      </c>
      <c r="J430" s="12" t="n">
        <v>0</v>
      </c>
      <c r="K430" s="14" t="n">
        <v>0.07</v>
      </c>
      <c r="L430" s="12" t="s">
        <v>39</v>
      </c>
      <c r="M430" s="15" t="n">
        <f aca="false">IF(AND(H430&lt;=Criteria!$C$6,J430&lt;=Criteria!$C$7,L430="Yes",OR(C430&lt;&gt;"Catering",K430&gt;=Criteria!$C$8),D430&lt;&gt;Criteria!$C$9),1,0)</f>
        <v>1</v>
      </c>
    </row>
    <row r="431" customFormat="false" ht="15" hidden="false" customHeight="false" outlineLevel="0" collapsed="false">
      <c r="A431" s="8" t="s">
        <v>849</v>
      </c>
      <c r="B431" s="8" t="s">
        <v>850</v>
      </c>
      <c r="C431" s="8" t="s">
        <v>36</v>
      </c>
      <c r="D431" s="8" t="s">
        <v>42</v>
      </c>
      <c r="E431" s="8" t="s">
        <v>38</v>
      </c>
      <c r="F431" s="8" t="s">
        <v>25</v>
      </c>
      <c r="G431" s="9" t="n">
        <v>125800</v>
      </c>
      <c r="H431" s="8" t="n">
        <v>48</v>
      </c>
      <c r="I431" s="8" t="n">
        <v>38</v>
      </c>
      <c r="J431" s="8" t="n">
        <v>0</v>
      </c>
      <c r="K431" s="10" t="n">
        <v>0.25</v>
      </c>
      <c r="L431" s="8" t="s">
        <v>39</v>
      </c>
      <c r="M431" s="11" t="n">
        <f aca="false">IF(AND(H431&lt;=Criteria!$C$6,J431&lt;=Criteria!$C$7,L431="Yes",OR(C431&lt;&gt;"Catering",K431&gt;=Criteria!$C$8),D431&lt;&gt;Criteria!$C$9),1,0)</f>
        <v>1</v>
      </c>
    </row>
    <row r="432" customFormat="false" ht="15" hidden="false" customHeight="false" outlineLevel="0" collapsed="false">
      <c r="A432" s="12" t="s">
        <v>851</v>
      </c>
      <c r="B432" s="12" t="s">
        <v>852</v>
      </c>
      <c r="C432" s="12" t="s">
        <v>36</v>
      </c>
      <c r="D432" s="12" t="s">
        <v>37</v>
      </c>
      <c r="E432" s="12" t="s">
        <v>38</v>
      </c>
      <c r="F432" s="12" t="s">
        <v>33</v>
      </c>
      <c r="G432" s="13" t="n">
        <v>310800</v>
      </c>
      <c r="H432" s="12" t="n">
        <v>60</v>
      </c>
      <c r="I432" s="12" t="n">
        <v>31</v>
      </c>
      <c r="J432" s="12" t="n">
        <v>0</v>
      </c>
      <c r="K432" s="14" t="n">
        <v>0.21</v>
      </c>
      <c r="L432" s="12" t="s">
        <v>39</v>
      </c>
      <c r="M432" s="15" t="n">
        <f aca="false">IF(AND(H432&lt;=Criteria!$C$6,J432&lt;=Criteria!$C$7,L432="Yes",OR(C432&lt;&gt;"Catering",K432&gt;=Criteria!$C$8),D432&lt;&gt;Criteria!$C$9),1,0)</f>
        <v>1</v>
      </c>
    </row>
    <row r="433" customFormat="false" ht="15" hidden="false" customHeight="false" outlineLevel="0" collapsed="false">
      <c r="A433" s="8" t="s">
        <v>853</v>
      </c>
      <c r="B433" s="8" t="s">
        <v>854</v>
      </c>
      <c r="C433" s="8" t="s">
        <v>22</v>
      </c>
      <c r="D433" s="8" t="s">
        <v>37</v>
      </c>
      <c r="E433" s="8" t="s">
        <v>38</v>
      </c>
      <c r="F433" s="8" t="s">
        <v>25</v>
      </c>
      <c r="G433" s="9" t="n">
        <v>28800</v>
      </c>
      <c r="H433" s="8" t="n">
        <v>60</v>
      </c>
      <c r="I433" s="8" t="n">
        <v>15</v>
      </c>
      <c r="J433" s="8" t="n">
        <v>0</v>
      </c>
      <c r="K433" s="10" t="n">
        <v>0.2</v>
      </c>
      <c r="L433" s="8" t="s">
        <v>39</v>
      </c>
      <c r="M433" s="11" t="n">
        <f aca="false">IF(AND(H433&lt;=Criteria!$C$6,J433&lt;=Criteria!$C$7,L433="Yes",OR(C433&lt;&gt;"Catering",K433&gt;=Criteria!$C$8),D433&lt;&gt;Criteria!$C$9),1,0)</f>
        <v>1</v>
      </c>
    </row>
    <row r="434" customFormat="false" ht="15" hidden="false" customHeight="false" outlineLevel="0" collapsed="false">
      <c r="A434" s="12" t="s">
        <v>855</v>
      </c>
      <c r="B434" s="12" t="s">
        <v>830</v>
      </c>
      <c r="C434" s="12" t="s">
        <v>32</v>
      </c>
      <c r="D434" s="12" t="s">
        <v>48</v>
      </c>
      <c r="E434" s="12" t="s">
        <v>38</v>
      </c>
      <c r="F434" s="12" t="s">
        <v>25</v>
      </c>
      <c r="G434" s="13" t="n">
        <v>89700</v>
      </c>
      <c r="H434" s="12" t="n">
        <v>60</v>
      </c>
      <c r="I434" s="12" t="n">
        <v>48</v>
      </c>
      <c r="J434" s="12" t="n">
        <v>0</v>
      </c>
      <c r="K434" s="14" t="n">
        <v>0.2</v>
      </c>
      <c r="L434" s="12" t="s">
        <v>39</v>
      </c>
      <c r="M434" s="15" t="n">
        <f aca="false">IF(AND(H434&lt;=Criteria!$C$6,J434&lt;=Criteria!$C$7,L434="Yes",OR(C434&lt;&gt;"Catering",K434&gt;=Criteria!$C$8),D434&lt;&gt;Criteria!$C$9),1,0)</f>
        <v>1</v>
      </c>
    </row>
    <row r="435" customFormat="false" ht="15" hidden="false" customHeight="false" outlineLevel="0" collapsed="false">
      <c r="A435" s="8" t="s">
        <v>856</v>
      </c>
      <c r="B435" s="8" t="s">
        <v>857</v>
      </c>
      <c r="C435" s="8" t="s">
        <v>22</v>
      </c>
      <c r="D435" s="8" t="s">
        <v>48</v>
      </c>
      <c r="E435" s="8" t="s">
        <v>38</v>
      </c>
      <c r="F435" s="8" t="s">
        <v>33</v>
      </c>
      <c r="G435" s="9" t="n">
        <v>53000</v>
      </c>
      <c r="H435" s="8" t="n">
        <v>48</v>
      </c>
      <c r="I435" s="8" t="n">
        <v>32</v>
      </c>
      <c r="J435" s="8" t="n">
        <v>0</v>
      </c>
      <c r="K435" s="10" t="n">
        <v>0.06</v>
      </c>
      <c r="L435" s="8" t="s">
        <v>39</v>
      </c>
      <c r="M435" s="11" t="n">
        <f aca="false">IF(AND(H435&lt;=Criteria!$C$6,J435&lt;=Criteria!$C$7,L435="Yes",OR(C435&lt;&gt;"Catering",K435&gt;=Criteria!$C$8),D435&lt;&gt;Criteria!$C$9),1,0)</f>
        <v>0</v>
      </c>
    </row>
    <row r="436" customFormat="false" ht="15" hidden="false" customHeight="false" outlineLevel="0" collapsed="false">
      <c r="A436" s="12" t="s">
        <v>858</v>
      </c>
      <c r="B436" s="12" t="s">
        <v>859</v>
      </c>
      <c r="C436" s="12" t="s">
        <v>36</v>
      </c>
      <c r="D436" s="12" t="s">
        <v>75</v>
      </c>
      <c r="E436" s="12" t="s">
        <v>24</v>
      </c>
      <c r="F436" s="12" t="s">
        <v>33</v>
      </c>
      <c r="G436" s="13" t="n">
        <v>152900</v>
      </c>
      <c r="H436" s="12" t="n">
        <v>48</v>
      </c>
      <c r="I436" s="12" t="n">
        <v>18</v>
      </c>
      <c r="J436" s="12" t="n">
        <v>0</v>
      </c>
      <c r="K436" s="14" t="n">
        <v>0.14</v>
      </c>
      <c r="L436" s="12" t="s">
        <v>39</v>
      </c>
      <c r="M436" s="15" t="n">
        <f aca="false">IF(AND(H436&lt;=Criteria!$C$6,J436&lt;=Criteria!$C$7,L436="Yes",OR(C436&lt;&gt;"Catering",K436&gt;=Criteria!$C$8),D436&lt;&gt;Criteria!$C$9),1,0)</f>
        <v>1</v>
      </c>
    </row>
    <row r="437" customFormat="false" ht="15" hidden="false" customHeight="false" outlineLevel="0" collapsed="false">
      <c r="A437" s="8" t="s">
        <v>860</v>
      </c>
      <c r="B437" s="8" t="s">
        <v>861</v>
      </c>
      <c r="C437" s="8" t="s">
        <v>22</v>
      </c>
      <c r="D437" s="8" t="s">
        <v>48</v>
      </c>
      <c r="E437" s="8" t="s">
        <v>38</v>
      </c>
      <c r="F437" s="8" t="s">
        <v>33</v>
      </c>
      <c r="G437" s="9" t="n">
        <v>51600</v>
      </c>
      <c r="H437" s="8" t="n">
        <v>72</v>
      </c>
      <c r="I437" s="8" t="n">
        <v>22</v>
      </c>
      <c r="J437" s="8" t="n">
        <v>0</v>
      </c>
      <c r="K437" s="10" t="n">
        <v>0.06</v>
      </c>
      <c r="L437" s="8" t="s">
        <v>39</v>
      </c>
      <c r="M437" s="11" t="n">
        <f aca="false">IF(AND(H437&lt;=Criteria!$C$6,J437&lt;=Criteria!$C$7,L437="Yes",OR(C437&lt;&gt;"Catering",K437&gt;=Criteria!$C$8),D437&lt;&gt;Criteria!$C$9),1,0)</f>
        <v>0</v>
      </c>
    </row>
    <row r="438" customFormat="false" ht="15" hidden="false" customHeight="false" outlineLevel="0" collapsed="false">
      <c r="A438" s="12" t="s">
        <v>862</v>
      </c>
      <c r="B438" s="12" t="s">
        <v>863</v>
      </c>
      <c r="C438" s="12" t="s">
        <v>36</v>
      </c>
      <c r="D438" s="12" t="s">
        <v>37</v>
      </c>
      <c r="E438" s="12" t="s">
        <v>38</v>
      </c>
      <c r="F438" s="12" t="s">
        <v>25</v>
      </c>
      <c r="G438" s="13" t="n">
        <v>215500</v>
      </c>
      <c r="H438" s="12" t="n">
        <v>48</v>
      </c>
      <c r="I438" s="12" t="n">
        <v>29</v>
      </c>
      <c r="J438" s="12" t="n">
        <v>0</v>
      </c>
      <c r="K438" s="14" t="n">
        <v>0.12</v>
      </c>
      <c r="L438" s="12" t="s">
        <v>39</v>
      </c>
      <c r="M438" s="15" t="n">
        <f aca="false">IF(AND(H438&lt;=Criteria!$C$6,J438&lt;=Criteria!$C$7,L438="Yes",OR(C438&lt;&gt;"Catering",K438&gt;=Criteria!$C$8),D438&lt;&gt;Criteria!$C$9),1,0)</f>
        <v>1</v>
      </c>
    </row>
    <row r="439" customFormat="false" ht="15" hidden="false" customHeight="false" outlineLevel="0" collapsed="false">
      <c r="A439" s="8" t="s">
        <v>864</v>
      </c>
      <c r="B439" s="8" t="s">
        <v>865</v>
      </c>
      <c r="C439" s="8" t="s">
        <v>22</v>
      </c>
      <c r="D439" s="8" t="s">
        <v>75</v>
      </c>
      <c r="E439" s="8" t="s">
        <v>24</v>
      </c>
      <c r="F439" s="8" t="s">
        <v>33</v>
      </c>
      <c r="G439" s="9" t="n">
        <v>125300</v>
      </c>
      <c r="H439" s="8" t="n">
        <v>60</v>
      </c>
      <c r="I439" s="8" t="n">
        <v>52</v>
      </c>
      <c r="J439" s="8" t="n">
        <v>0</v>
      </c>
      <c r="K439" s="10" t="n">
        <v>0.22</v>
      </c>
      <c r="L439" s="8" t="s">
        <v>39</v>
      </c>
      <c r="M439" s="11" t="n">
        <f aca="false">IF(AND(H439&lt;=Criteria!$C$6,J439&lt;=Criteria!$C$7,L439="Yes",OR(C439&lt;&gt;"Catering",K439&gt;=Criteria!$C$8),D439&lt;&gt;Criteria!$C$9),1,0)</f>
        <v>1</v>
      </c>
    </row>
    <row r="440" customFormat="false" ht="15" hidden="false" customHeight="false" outlineLevel="0" collapsed="false">
      <c r="A440" s="12" t="s">
        <v>866</v>
      </c>
      <c r="B440" s="12" t="s">
        <v>867</v>
      </c>
      <c r="C440" s="12" t="s">
        <v>32</v>
      </c>
      <c r="D440" s="12" t="s">
        <v>48</v>
      </c>
      <c r="E440" s="12" t="s">
        <v>38</v>
      </c>
      <c r="F440" s="12" t="s">
        <v>25</v>
      </c>
      <c r="G440" s="13" t="n">
        <v>83400</v>
      </c>
      <c r="H440" s="12" t="n">
        <v>36</v>
      </c>
      <c r="I440" s="12" t="n">
        <v>22</v>
      </c>
      <c r="J440" s="12" t="n">
        <v>0</v>
      </c>
      <c r="K440" s="14" t="n">
        <v>0.09</v>
      </c>
      <c r="L440" s="12" t="s">
        <v>39</v>
      </c>
      <c r="M440" s="15" t="n">
        <f aca="false">IF(AND(H440&lt;=Criteria!$C$6,J440&lt;=Criteria!$C$7,L440="Yes",OR(C440&lt;&gt;"Catering",K440&gt;=Criteria!$C$8),D440&lt;&gt;Criteria!$C$9),1,0)</f>
        <v>1</v>
      </c>
    </row>
    <row r="441" customFormat="false" ht="15" hidden="false" customHeight="false" outlineLevel="0" collapsed="false">
      <c r="A441" s="8" t="s">
        <v>868</v>
      </c>
      <c r="B441" s="8" t="s">
        <v>869</v>
      </c>
      <c r="C441" s="8" t="s">
        <v>22</v>
      </c>
      <c r="D441" s="8" t="s">
        <v>133</v>
      </c>
      <c r="E441" s="8" t="s">
        <v>24</v>
      </c>
      <c r="F441" s="8" t="s">
        <v>25</v>
      </c>
      <c r="G441" s="9" t="n">
        <v>62200</v>
      </c>
      <c r="H441" s="8" t="n">
        <v>60</v>
      </c>
      <c r="I441" s="8" t="n">
        <v>38</v>
      </c>
      <c r="J441" s="8" t="n">
        <v>0</v>
      </c>
      <c r="K441" s="10" t="n">
        <v>0.21</v>
      </c>
      <c r="L441" s="8" t="s">
        <v>39</v>
      </c>
      <c r="M441" s="11" t="n">
        <f aca="false">IF(AND(H441&lt;=Criteria!$C$6,J441&lt;=Criteria!$C$7,L441="Yes",OR(C441&lt;&gt;"Catering",K441&gt;=Criteria!$C$8),D441&lt;&gt;Criteria!$C$9),1,0)</f>
        <v>1</v>
      </c>
    </row>
    <row r="442" customFormat="false" ht="15" hidden="false" customHeight="false" outlineLevel="0" collapsed="false">
      <c r="A442" s="12" t="s">
        <v>870</v>
      </c>
      <c r="B442" s="12" t="s">
        <v>871</v>
      </c>
      <c r="C442" s="12" t="s">
        <v>22</v>
      </c>
      <c r="D442" s="12" t="s">
        <v>37</v>
      </c>
      <c r="E442" s="12" t="s">
        <v>38</v>
      </c>
      <c r="F442" s="12" t="s">
        <v>25</v>
      </c>
      <c r="G442" s="13" t="n">
        <v>38900</v>
      </c>
      <c r="H442" s="12" t="n">
        <v>84</v>
      </c>
      <c r="I442" s="12" t="n">
        <v>60</v>
      </c>
      <c r="J442" s="12" t="n">
        <v>0</v>
      </c>
      <c r="K442" s="14" t="n">
        <v>0.15</v>
      </c>
      <c r="L442" s="12" t="s">
        <v>39</v>
      </c>
      <c r="M442" s="15" t="n">
        <f aca="false">IF(AND(H442&lt;=Criteria!$C$6,J442&lt;=Criteria!$C$7,L442="Yes",OR(C442&lt;&gt;"Catering",K442&gt;=Criteria!$C$8),D442&lt;&gt;Criteria!$C$9),1,0)</f>
        <v>0</v>
      </c>
    </row>
    <row r="443" customFormat="false" ht="15" hidden="false" customHeight="false" outlineLevel="0" collapsed="false">
      <c r="A443" s="8" t="s">
        <v>872</v>
      </c>
      <c r="B443" s="8" t="s">
        <v>873</v>
      </c>
      <c r="C443" s="8" t="s">
        <v>22</v>
      </c>
      <c r="D443" s="8" t="s">
        <v>42</v>
      </c>
      <c r="E443" s="8" t="s">
        <v>38</v>
      </c>
      <c r="F443" s="8" t="s">
        <v>33</v>
      </c>
      <c r="G443" s="9" t="n">
        <v>22900</v>
      </c>
      <c r="H443" s="8" t="n">
        <v>84</v>
      </c>
      <c r="I443" s="8" t="n">
        <v>77</v>
      </c>
      <c r="J443" s="8" t="n">
        <v>0</v>
      </c>
      <c r="K443" s="10" t="n">
        <v>0.14</v>
      </c>
      <c r="L443" s="8" t="s">
        <v>39</v>
      </c>
      <c r="M443" s="11" t="n">
        <f aca="false">IF(AND(H443&lt;=Criteria!$C$6,J443&lt;=Criteria!$C$7,L443="Yes",OR(C443&lt;&gt;"Catering",K443&gt;=Criteria!$C$8),D443&lt;&gt;Criteria!$C$9),1,0)</f>
        <v>0</v>
      </c>
    </row>
    <row r="444" customFormat="false" ht="15" hidden="false" customHeight="false" outlineLevel="0" collapsed="false">
      <c r="A444" s="12" t="s">
        <v>874</v>
      </c>
      <c r="B444" s="12" t="s">
        <v>875</v>
      </c>
      <c r="C444" s="12" t="s">
        <v>32</v>
      </c>
      <c r="D444" s="12" t="s">
        <v>75</v>
      </c>
      <c r="E444" s="12" t="s">
        <v>24</v>
      </c>
      <c r="F444" s="12" t="s">
        <v>33</v>
      </c>
      <c r="G444" s="13" t="n">
        <v>69600</v>
      </c>
      <c r="H444" s="12" t="n">
        <v>48</v>
      </c>
      <c r="I444" s="12" t="n">
        <v>14</v>
      </c>
      <c r="J444" s="12" t="n">
        <v>0</v>
      </c>
      <c r="K444" s="14" t="n">
        <v>0.18</v>
      </c>
      <c r="L444" s="12" t="s">
        <v>39</v>
      </c>
      <c r="M444" s="15" t="n">
        <f aca="false">IF(AND(H444&lt;=Criteria!$C$6,J444&lt;=Criteria!$C$7,L444="Yes",OR(C444&lt;&gt;"Catering",K444&gt;=Criteria!$C$8),D444&lt;&gt;Criteria!$C$9),1,0)</f>
        <v>1</v>
      </c>
    </row>
    <row r="445" customFormat="false" ht="15" hidden="false" customHeight="false" outlineLevel="0" collapsed="false">
      <c r="A445" s="8" t="s">
        <v>876</v>
      </c>
      <c r="B445" s="8" t="s">
        <v>877</v>
      </c>
      <c r="C445" s="8" t="s">
        <v>32</v>
      </c>
      <c r="D445" s="8" t="s">
        <v>23</v>
      </c>
      <c r="E445" s="8" t="s">
        <v>24</v>
      </c>
      <c r="F445" s="8" t="s">
        <v>33</v>
      </c>
      <c r="G445" s="9" t="n">
        <v>156000</v>
      </c>
      <c r="H445" s="8" t="n">
        <v>48</v>
      </c>
      <c r="I445" s="8" t="n">
        <v>15</v>
      </c>
      <c r="J445" s="8" t="n">
        <v>0</v>
      </c>
      <c r="K445" s="10" t="n">
        <v>0.19</v>
      </c>
      <c r="L445" s="8" t="s">
        <v>39</v>
      </c>
      <c r="M445" s="11" t="n">
        <f aca="false">IF(AND(H445&lt;=Criteria!$C$6,J445&lt;=Criteria!$C$7,L445="Yes",OR(C445&lt;&gt;"Catering",K445&gt;=Criteria!$C$8),D445&lt;&gt;Criteria!$C$9),1,0)</f>
        <v>0</v>
      </c>
    </row>
    <row r="446" customFormat="false" ht="15" hidden="false" customHeight="false" outlineLevel="0" collapsed="false">
      <c r="A446" s="12" t="s">
        <v>878</v>
      </c>
      <c r="B446" s="12" t="s">
        <v>879</v>
      </c>
      <c r="C446" s="12" t="s">
        <v>36</v>
      </c>
      <c r="D446" s="12" t="s">
        <v>42</v>
      </c>
      <c r="E446" s="12" t="s">
        <v>38</v>
      </c>
      <c r="F446" s="12" t="s">
        <v>25</v>
      </c>
      <c r="G446" s="13" t="n">
        <v>283100</v>
      </c>
      <c r="H446" s="12" t="n">
        <v>60</v>
      </c>
      <c r="I446" s="12" t="n">
        <v>48</v>
      </c>
      <c r="J446" s="12" t="n">
        <v>0</v>
      </c>
      <c r="K446" s="14" t="n">
        <v>0.06</v>
      </c>
      <c r="L446" s="12" t="s">
        <v>39</v>
      </c>
      <c r="M446" s="15" t="n">
        <f aca="false">IF(AND(H446&lt;=Criteria!$C$6,J446&lt;=Criteria!$C$7,L446="Yes",OR(C446&lt;&gt;"Catering",K446&gt;=Criteria!$C$8),D446&lt;&gt;Criteria!$C$9),1,0)</f>
        <v>1</v>
      </c>
    </row>
    <row r="447" customFormat="false" ht="15" hidden="false" customHeight="false" outlineLevel="0" collapsed="false">
      <c r="A447" s="8" t="s">
        <v>880</v>
      </c>
      <c r="B447" s="8" t="s">
        <v>830</v>
      </c>
      <c r="C447" s="8" t="s">
        <v>32</v>
      </c>
      <c r="D447" s="8" t="s">
        <v>37</v>
      </c>
      <c r="E447" s="8" t="s">
        <v>38</v>
      </c>
      <c r="F447" s="8" t="s">
        <v>25</v>
      </c>
      <c r="G447" s="9" t="n">
        <v>243200</v>
      </c>
      <c r="H447" s="8" t="n">
        <v>84</v>
      </c>
      <c r="I447" s="8" t="n">
        <v>77</v>
      </c>
      <c r="J447" s="8" t="n">
        <v>0</v>
      </c>
      <c r="K447" s="10" t="n">
        <v>0.11</v>
      </c>
      <c r="L447" s="8" t="s">
        <v>39</v>
      </c>
      <c r="M447" s="11" t="n">
        <f aca="false">IF(AND(H447&lt;=Criteria!$C$6,J447&lt;=Criteria!$C$7,L447="Yes",OR(C447&lt;&gt;"Catering",K447&gt;=Criteria!$C$8),D447&lt;&gt;Criteria!$C$9),1,0)</f>
        <v>0</v>
      </c>
    </row>
    <row r="448" customFormat="false" ht="15" hidden="false" customHeight="false" outlineLevel="0" collapsed="false">
      <c r="A448" s="12" t="s">
        <v>881</v>
      </c>
      <c r="B448" s="12" t="s">
        <v>882</v>
      </c>
      <c r="C448" s="12" t="s">
        <v>32</v>
      </c>
      <c r="D448" s="12" t="s">
        <v>48</v>
      </c>
      <c r="E448" s="12" t="s">
        <v>38</v>
      </c>
      <c r="F448" s="12" t="s">
        <v>33</v>
      </c>
      <c r="G448" s="13" t="n">
        <v>180600</v>
      </c>
      <c r="H448" s="12" t="n">
        <v>72</v>
      </c>
      <c r="I448" s="12" t="n">
        <v>58</v>
      </c>
      <c r="J448" s="12" t="n">
        <v>0</v>
      </c>
      <c r="K448" s="14" t="n">
        <v>0.24</v>
      </c>
      <c r="L448" s="12" t="s">
        <v>39</v>
      </c>
      <c r="M448" s="15" t="n">
        <f aca="false">IF(AND(H448&lt;=Criteria!$C$6,J448&lt;=Criteria!$C$7,L448="Yes",OR(C448&lt;&gt;"Catering",K448&gt;=Criteria!$C$8),D448&lt;&gt;Criteria!$C$9),1,0)</f>
        <v>1</v>
      </c>
    </row>
    <row r="449" customFormat="false" ht="15" hidden="false" customHeight="false" outlineLevel="0" collapsed="false">
      <c r="A449" s="8" t="s">
        <v>883</v>
      </c>
      <c r="B449" s="8" t="s">
        <v>884</v>
      </c>
      <c r="C449" s="8" t="s">
        <v>22</v>
      </c>
      <c r="D449" s="8" t="s">
        <v>108</v>
      </c>
      <c r="E449" s="8" t="s">
        <v>108</v>
      </c>
      <c r="F449" s="8" t="s">
        <v>53</v>
      </c>
      <c r="G449" s="9" t="n">
        <v>34900</v>
      </c>
      <c r="H449" s="8" t="n">
        <v>60</v>
      </c>
      <c r="I449" s="8" t="n">
        <v>29</v>
      </c>
      <c r="J449" s="8" t="n">
        <v>0</v>
      </c>
      <c r="K449" s="10" t="n">
        <v>0.25</v>
      </c>
      <c r="L449" s="8" t="s">
        <v>39</v>
      </c>
      <c r="M449" s="11" t="n">
        <f aca="false">IF(AND(H449&lt;=Criteria!$C$6,J449&lt;=Criteria!$C$7,L449="Yes",OR(C449&lt;&gt;"Catering",K449&gt;=Criteria!$C$8),D449&lt;&gt;Criteria!$C$9),1,0)</f>
        <v>1</v>
      </c>
    </row>
    <row r="450" customFormat="false" ht="15" hidden="false" customHeight="false" outlineLevel="0" collapsed="false">
      <c r="A450" s="12" t="s">
        <v>885</v>
      </c>
      <c r="B450" s="12" t="s">
        <v>886</v>
      </c>
      <c r="C450" s="12" t="s">
        <v>32</v>
      </c>
      <c r="D450" s="12" t="s">
        <v>42</v>
      </c>
      <c r="E450" s="12" t="s">
        <v>38</v>
      </c>
      <c r="F450" s="12" t="s">
        <v>33</v>
      </c>
      <c r="G450" s="13" t="n">
        <v>243600</v>
      </c>
      <c r="H450" s="12" t="n">
        <v>72</v>
      </c>
      <c r="I450" s="12" t="n">
        <v>52</v>
      </c>
      <c r="J450" s="12" t="n">
        <v>0</v>
      </c>
      <c r="K450" s="14" t="n">
        <v>0.17</v>
      </c>
      <c r="L450" s="12" t="s">
        <v>39</v>
      </c>
      <c r="M450" s="15" t="n">
        <f aca="false">IF(AND(H450&lt;=Criteria!$C$6,J450&lt;=Criteria!$C$7,L450="Yes",OR(C450&lt;&gt;"Catering",K450&gt;=Criteria!$C$8),D450&lt;&gt;Criteria!$C$9),1,0)</f>
        <v>1</v>
      </c>
    </row>
    <row r="451" customFormat="false" ht="15" hidden="false" customHeight="false" outlineLevel="0" collapsed="false">
      <c r="A451" s="8" t="s">
        <v>887</v>
      </c>
      <c r="B451" s="8" t="s">
        <v>888</v>
      </c>
      <c r="C451" s="8" t="s">
        <v>32</v>
      </c>
      <c r="D451" s="8" t="s">
        <v>37</v>
      </c>
      <c r="E451" s="8" t="s">
        <v>38</v>
      </c>
      <c r="F451" s="8" t="s">
        <v>33</v>
      </c>
      <c r="G451" s="9" t="n">
        <v>84700</v>
      </c>
      <c r="H451" s="8" t="n">
        <v>72</v>
      </c>
      <c r="I451" s="8" t="n">
        <v>47</v>
      </c>
      <c r="J451" s="8" t="n">
        <v>0</v>
      </c>
      <c r="K451" s="10" t="n">
        <v>0.07</v>
      </c>
      <c r="L451" s="8" t="s">
        <v>39</v>
      </c>
      <c r="M451" s="11" t="n">
        <f aca="false">IF(AND(H451&lt;=Criteria!$C$6,J451&lt;=Criteria!$C$7,L451="Yes",OR(C451&lt;&gt;"Catering",K451&gt;=Criteria!$C$8),D451&lt;&gt;Criteria!$C$9),1,0)</f>
        <v>1</v>
      </c>
    </row>
    <row r="452" customFormat="false" ht="15" hidden="false" customHeight="false" outlineLevel="0" collapsed="false">
      <c r="A452" s="12" t="s">
        <v>889</v>
      </c>
      <c r="B452" s="12" t="s">
        <v>890</v>
      </c>
      <c r="C452" s="12" t="s">
        <v>22</v>
      </c>
      <c r="D452" s="12" t="s">
        <v>133</v>
      </c>
      <c r="E452" s="12" t="s">
        <v>24</v>
      </c>
      <c r="F452" s="12" t="s">
        <v>53</v>
      </c>
      <c r="G452" s="13" t="n">
        <v>107200</v>
      </c>
      <c r="H452" s="12" t="n">
        <v>60</v>
      </c>
      <c r="I452" s="12" t="n">
        <v>33</v>
      </c>
      <c r="J452" s="12" t="n">
        <v>0</v>
      </c>
      <c r="K452" s="14" t="n">
        <v>0.11</v>
      </c>
      <c r="L452" s="12" t="s">
        <v>39</v>
      </c>
      <c r="M452" s="15" t="n">
        <f aca="false">IF(AND(H452&lt;=Criteria!$C$6,J452&lt;=Criteria!$C$7,L452="Yes",OR(C452&lt;&gt;"Catering",K452&gt;=Criteria!$C$8),D452&lt;&gt;Criteria!$C$9),1,0)</f>
        <v>1</v>
      </c>
    </row>
    <row r="453" customFormat="false" ht="15" hidden="false" customHeight="false" outlineLevel="0" collapsed="false">
      <c r="A453" s="8" t="s">
        <v>891</v>
      </c>
      <c r="B453" s="8" t="s">
        <v>892</v>
      </c>
      <c r="C453" s="8" t="s">
        <v>32</v>
      </c>
      <c r="D453" s="8" t="s">
        <v>42</v>
      </c>
      <c r="E453" s="8" t="s">
        <v>38</v>
      </c>
      <c r="F453" s="8" t="s">
        <v>25</v>
      </c>
      <c r="G453" s="9" t="n">
        <v>69700</v>
      </c>
      <c r="H453" s="8" t="n">
        <v>48</v>
      </c>
      <c r="I453" s="8" t="n">
        <v>31</v>
      </c>
      <c r="J453" s="8" t="n">
        <v>0</v>
      </c>
      <c r="K453" s="10" t="n">
        <v>0.09</v>
      </c>
      <c r="L453" s="8" t="s">
        <v>39</v>
      </c>
      <c r="M453" s="11" t="n">
        <f aca="false">IF(AND(H453&lt;=Criteria!$C$6,J453&lt;=Criteria!$C$7,L453="Yes",OR(C453&lt;&gt;"Catering",K453&gt;=Criteria!$C$8),D453&lt;&gt;Criteria!$C$9),1,0)</f>
        <v>1</v>
      </c>
    </row>
    <row r="454" customFormat="false" ht="15" hidden="false" customHeight="false" outlineLevel="0" collapsed="false">
      <c r="A454" s="12" t="s">
        <v>893</v>
      </c>
      <c r="B454" s="12" t="s">
        <v>894</v>
      </c>
      <c r="C454" s="12" t="s">
        <v>32</v>
      </c>
      <c r="D454" s="12" t="s">
        <v>37</v>
      </c>
      <c r="E454" s="12" t="s">
        <v>38</v>
      </c>
      <c r="F454" s="12" t="s">
        <v>25</v>
      </c>
      <c r="G454" s="13" t="n">
        <v>93600</v>
      </c>
      <c r="H454" s="12" t="n">
        <v>36</v>
      </c>
      <c r="I454" s="12" t="n">
        <v>24</v>
      </c>
      <c r="J454" s="12" t="n">
        <v>0</v>
      </c>
      <c r="K454" s="14" t="n">
        <v>0.15</v>
      </c>
      <c r="L454" s="12" t="s">
        <v>39</v>
      </c>
      <c r="M454" s="15" t="n">
        <f aca="false">IF(AND(H454&lt;=Criteria!$C$6,J454&lt;=Criteria!$C$7,L454="Yes",OR(C454&lt;&gt;"Catering",K454&gt;=Criteria!$C$8),D454&lt;&gt;Criteria!$C$9),1,0)</f>
        <v>1</v>
      </c>
    </row>
    <row r="455" customFormat="false" ht="15" hidden="false" customHeight="false" outlineLevel="0" collapsed="false">
      <c r="A455" s="8" t="s">
        <v>895</v>
      </c>
      <c r="B455" s="8" t="s">
        <v>896</v>
      </c>
      <c r="C455" s="8" t="s">
        <v>32</v>
      </c>
      <c r="D455" s="8" t="s">
        <v>61</v>
      </c>
      <c r="E455" s="8" t="s">
        <v>24</v>
      </c>
      <c r="F455" s="8" t="s">
        <v>53</v>
      </c>
      <c r="G455" s="9" t="n">
        <v>234900</v>
      </c>
      <c r="H455" s="8" t="n">
        <v>48</v>
      </c>
      <c r="I455" s="8" t="n">
        <v>32</v>
      </c>
      <c r="J455" s="8" t="n">
        <v>0</v>
      </c>
      <c r="K455" s="10" t="n">
        <v>0.1</v>
      </c>
      <c r="L455" s="8" t="s">
        <v>39</v>
      </c>
      <c r="M455" s="11" t="n">
        <f aca="false">IF(AND(H455&lt;=Criteria!$C$6,J455&lt;=Criteria!$C$7,L455="Yes",OR(C455&lt;&gt;"Catering",K455&gt;=Criteria!$C$8),D455&lt;&gt;Criteria!$C$9),1,0)</f>
        <v>1</v>
      </c>
    </row>
    <row r="456" customFormat="false" ht="15" hidden="false" customHeight="false" outlineLevel="0" collapsed="false">
      <c r="A456" s="12" t="s">
        <v>897</v>
      </c>
      <c r="B456" s="12" t="s">
        <v>898</v>
      </c>
      <c r="C456" s="12" t="s">
        <v>32</v>
      </c>
      <c r="D456" s="12" t="s">
        <v>37</v>
      </c>
      <c r="E456" s="12" t="s">
        <v>38</v>
      </c>
      <c r="F456" s="12" t="s">
        <v>53</v>
      </c>
      <c r="G456" s="13" t="n">
        <v>59700</v>
      </c>
      <c r="H456" s="12" t="n">
        <v>84</v>
      </c>
      <c r="I456" s="12" t="n">
        <v>43</v>
      </c>
      <c r="J456" s="12" t="n">
        <v>0</v>
      </c>
      <c r="K456" s="14" t="n">
        <v>0.12</v>
      </c>
      <c r="L456" s="12" t="s">
        <v>39</v>
      </c>
      <c r="M456" s="15" t="n">
        <f aca="false">IF(AND(H456&lt;=Criteria!$C$6,J456&lt;=Criteria!$C$7,L456="Yes",OR(C456&lt;&gt;"Catering",K456&gt;=Criteria!$C$8),D456&lt;&gt;Criteria!$C$9),1,0)</f>
        <v>0</v>
      </c>
    </row>
    <row r="457" customFormat="false" ht="15" hidden="false" customHeight="false" outlineLevel="0" collapsed="false">
      <c r="A457" s="8" t="s">
        <v>899</v>
      </c>
      <c r="B457" s="8" t="s">
        <v>900</v>
      </c>
      <c r="C457" s="8" t="s">
        <v>32</v>
      </c>
      <c r="D457" s="8" t="s">
        <v>37</v>
      </c>
      <c r="E457" s="8" t="s">
        <v>38</v>
      </c>
      <c r="F457" s="8" t="s">
        <v>53</v>
      </c>
      <c r="G457" s="9" t="n">
        <v>57500</v>
      </c>
      <c r="H457" s="8" t="n">
        <v>60</v>
      </c>
      <c r="I457" s="8" t="n">
        <v>37</v>
      </c>
      <c r="J457" s="8" t="n">
        <v>0</v>
      </c>
      <c r="K457" s="10" t="n">
        <v>0.25</v>
      </c>
      <c r="L457" s="8" t="s">
        <v>39</v>
      </c>
      <c r="M457" s="11" t="n">
        <f aca="false">IF(AND(H457&lt;=Criteria!$C$6,J457&lt;=Criteria!$C$7,L457="Yes",OR(C457&lt;&gt;"Catering",K457&gt;=Criteria!$C$8),D457&lt;&gt;Criteria!$C$9),1,0)</f>
        <v>1</v>
      </c>
    </row>
    <row r="458" customFormat="false" ht="15" hidden="false" customHeight="false" outlineLevel="0" collapsed="false">
      <c r="A458" s="12" t="s">
        <v>901</v>
      </c>
      <c r="B458" s="12" t="s">
        <v>902</v>
      </c>
      <c r="C458" s="12" t="s">
        <v>22</v>
      </c>
      <c r="D458" s="12" t="s">
        <v>61</v>
      </c>
      <c r="E458" s="12" t="s">
        <v>24</v>
      </c>
      <c r="F458" s="12" t="s">
        <v>33</v>
      </c>
      <c r="G458" s="13" t="n">
        <v>28600</v>
      </c>
      <c r="H458" s="12" t="n">
        <v>36</v>
      </c>
      <c r="I458" s="12" t="n">
        <v>24</v>
      </c>
      <c r="J458" s="12" t="n">
        <v>0</v>
      </c>
      <c r="K458" s="14" t="n">
        <v>0.06</v>
      </c>
      <c r="L458" s="12" t="s">
        <v>39</v>
      </c>
      <c r="M458" s="15" t="n">
        <f aca="false">IF(AND(H458&lt;=Criteria!$C$6,J458&lt;=Criteria!$C$7,L458="Yes",OR(C458&lt;&gt;"Catering",K458&gt;=Criteria!$C$8),D458&lt;&gt;Criteria!$C$9),1,0)</f>
        <v>0</v>
      </c>
    </row>
    <row r="459" customFormat="false" ht="15" hidden="false" customHeight="false" outlineLevel="0" collapsed="false">
      <c r="A459" s="8" t="s">
        <v>903</v>
      </c>
      <c r="B459" s="8" t="s">
        <v>904</v>
      </c>
      <c r="C459" s="8" t="s">
        <v>32</v>
      </c>
      <c r="D459" s="8" t="s">
        <v>37</v>
      </c>
      <c r="E459" s="8" t="s">
        <v>38</v>
      </c>
      <c r="F459" s="8" t="s">
        <v>53</v>
      </c>
      <c r="G459" s="9" t="n">
        <v>100700</v>
      </c>
      <c r="H459" s="8" t="n">
        <v>48</v>
      </c>
      <c r="I459" s="8" t="n">
        <v>36</v>
      </c>
      <c r="J459" s="8" t="n">
        <v>0</v>
      </c>
      <c r="K459" s="10" t="n">
        <v>0.18</v>
      </c>
      <c r="L459" s="8" t="s">
        <v>39</v>
      </c>
      <c r="M459" s="11" t="n">
        <f aca="false">IF(AND(H459&lt;=Criteria!$C$6,J459&lt;=Criteria!$C$7,L459="Yes",OR(C459&lt;&gt;"Catering",K459&gt;=Criteria!$C$8),D459&lt;&gt;Criteria!$C$9),1,0)</f>
        <v>1</v>
      </c>
    </row>
    <row r="460" customFormat="false" ht="15" hidden="false" customHeight="false" outlineLevel="0" collapsed="false">
      <c r="A460" s="12" t="s">
        <v>905</v>
      </c>
      <c r="B460" s="12" t="s">
        <v>830</v>
      </c>
      <c r="C460" s="12" t="s">
        <v>32</v>
      </c>
      <c r="D460" s="12" t="s">
        <v>42</v>
      </c>
      <c r="E460" s="12" t="s">
        <v>38</v>
      </c>
      <c r="F460" s="12" t="s">
        <v>33</v>
      </c>
      <c r="G460" s="13" t="n">
        <v>120500</v>
      </c>
      <c r="H460" s="12" t="n">
        <v>60</v>
      </c>
      <c r="I460" s="12" t="n">
        <v>31</v>
      </c>
      <c r="J460" s="12" t="n">
        <v>0</v>
      </c>
      <c r="K460" s="14" t="n">
        <v>0.08</v>
      </c>
      <c r="L460" s="12" t="s">
        <v>39</v>
      </c>
      <c r="M460" s="15" t="n">
        <f aca="false">IF(AND(H460&lt;=Criteria!$C$6,J460&lt;=Criteria!$C$7,L460="Yes",OR(C460&lt;&gt;"Catering",K460&gt;=Criteria!$C$8),D460&lt;&gt;Criteria!$C$9),1,0)</f>
        <v>1</v>
      </c>
    </row>
    <row r="461" customFormat="false" ht="15" hidden="false" customHeight="false" outlineLevel="0" collapsed="false">
      <c r="A461" s="8" t="s">
        <v>906</v>
      </c>
      <c r="B461" s="8" t="s">
        <v>907</v>
      </c>
      <c r="C461" s="8" t="s">
        <v>32</v>
      </c>
      <c r="D461" s="8" t="s">
        <v>48</v>
      </c>
      <c r="E461" s="8" t="s">
        <v>38</v>
      </c>
      <c r="F461" s="8" t="s">
        <v>25</v>
      </c>
      <c r="G461" s="9" t="n">
        <v>206900</v>
      </c>
      <c r="H461" s="8" t="n">
        <v>60</v>
      </c>
      <c r="I461" s="8" t="n">
        <v>42</v>
      </c>
      <c r="J461" s="8" t="n">
        <v>0</v>
      </c>
      <c r="K461" s="10" t="n">
        <v>0.07</v>
      </c>
      <c r="L461" s="8" t="s">
        <v>39</v>
      </c>
      <c r="M461" s="11" t="n">
        <f aca="false">IF(AND(H461&lt;=Criteria!$C$6,J461&lt;=Criteria!$C$7,L461="Yes",OR(C461&lt;&gt;"Catering",K461&gt;=Criteria!$C$8),D461&lt;&gt;Criteria!$C$9),1,0)</f>
        <v>1</v>
      </c>
    </row>
    <row r="462" customFormat="false" ht="15" hidden="false" customHeight="false" outlineLevel="0" collapsed="false">
      <c r="A462" s="12" t="s">
        <v>908</v>
      </c>
      <c r="B462" s="12" t="s">
        <v>909</v>
      </c>
      <c r="C462" s="12" t="s">
        <v>36</v>
      </c>
      <c r="D462" s="12" t="s">
        <v>108</v>
      </c>
      <c r="E462" s="12" t="s">
        <v>108</v>
      </c>
      <c r="F462" s="12" t="s">
        <v>25</v>
      </c>
      <c r="G462" s="13" t="n">
        <v>312000</v>
      </c>
      <c r="H462" s="12" t="n">
        <v>60</v>
      </c>
      <c r="I462" s="12" t="n">
        <v>48</v>
      </c>
      <c r="J462" s="12" t="n">
        <v>0</v>
      </c>
      <c r="K462" s="14" t="n">
        <v>0.11</v>
      </c>
      <c r="L462" s="12" t="s">
        <v>39</v>
      </c>
      <c r="M462" s="15" t="n">
        <f aca="false">IF(AND(H462&lt;=Criteria!$C$6,J462&lt;=Criteria!$C$7,L462="Yes",OR(C462&lt;&gt;"Catering",K462&gt;=Criteria!$C$8),D462&lt;&gt;Criteria!$C$9),1,0)</f>
        <v>1</v>
      </c>
    </row>
    <row r="463" customFormat="false" ht="15" hidden="false" customHeight="false" outlineLevel="0" collapsed="false">
      <c r="A463" s="8" t="s">
        <v>910</v>
      </c>
      <c r="B463" s="8" t="s">
        <v>911</v>
      </c>
      <c r="C463" s="8" t="s">
        <v>32</v>
      </c>
      <c r="D463" s="8" t="s">
        <v>42</v>
      </c>
      <c r="E463" s="8" t="s">
        <v>38</v>
      </c>
      <c r="F463" s="8" t="s">
        <v>53</v>
      </c>
      <c r="G463" s="9" t="n">
        <v>77500</v>
      </c>
      <c r="H463" s="8" t="n">
        <v>60</v>
      </c>
      <c r="I463" s="8" t="n">
        <v>48</v>
      </c>
      <c r="J463" s="8" t="n">
        <v>0</v>
      </c>
      <c r="K463" s="10" t="n">
        <v>0.13</v>
      </c>
      <c r="L463" s="8" t="s">
        <v>39</v>
      </c>
      <c r="M463" s="11" t="n">
        <f aca="false">IF(AND(H463&lt;=Criteria!$C$6,J463&lt;=Criteria!$C$7,L463="Yes",OR(C463&lt;&gt;"Catering",K463&gt;=Criteria!$C$8),D463&lt;&gt;Criteria!$C$9),1,0)</f>
        <v>1</v>
      </c>
    </row>
    <row r="464" customFormat="false" ht="15" hidden="false" customHeight="false" outlineLevel="0" collapsed="false">
      <c r="A464" s="12" t="s">
        <v>912</v>
      </c>
      <c r="B464" s="12" t="s">
        <v>913</v>
      </c>
      <c r="C464" s="12" t="s">
        <v>32</v>
      </c>
      <c r="D464" s="12" t="s">
        <v>48</v>
      </c>
      <c r="E464" s="12" t="s">
        <v>38</v>
      </c>
      <c r="F464" s="12" t="s">
        <v>53</v>
      </c>
      <c r="G464" s="13" t="n">
        <v>44600</v>
      </c>
      <c r="H464" s="12" t="n">
        <v>36</v>
      </c>
      <c r="I464" s="12" t="n">
        <v>10</v>
      </c>
      <c r="J464" s="12" t="n">
        <v>0</v>
      </c>
      <c r="K464" s="14" t="n">
        <v>0.14</v>
      </c>
      <c r="L464" s="12" t="s">
        <v>39</v>
      </c>
      <c r="M464" s="15" t="n">
        <f aca="false">IF(AND(H464&lt;=Criteria!$C$6,J464&lt;=Criteria!$C$7,L464="Yes",OR(C464&lt;&gt;"Catering",K464&gt;=Criteria!$C$8),D464&lt;&gt;Criteria!$C$9),1,0)</f>
        <v>1</v>
      </c>
    </row>
    <row r="465" customFormat="false" ht="15" hidden="false" customHeight="false" outlineLevel="0" collapsed="false">
      <c r="A465" s="8" t="s">
        <v>914</v>
      </c>
      <c r="B465" s="8" t="s">
        <v>915</v>
      </c>
      <c r="C465" s="8" t="s">
        <v>32</v>
      </c>
      <c r="D465" s="8" t="s">
        <v>48</v>
      </c>
      <c r="E465" s="8" t="s">
        <v>38</v>
      </c>
      <c r="F465" s="8" t="s">
        <v>33</v>
      </c>
      <c r="G465" s="9" t="n">
        <v>177700</v>
      </c>
      <c r="H465" s="8" t="n">
        <v>60</v>
      </c>
      <c r="I465" s="8" t="n">
        <v>15</v>
      </c>
      <c r="J465" s="8" t="n">
        <v>0</v>
      </c>
      <c r="K465" s="10" t="n">
        <v>0.15</v>
      </c>
      <c r="L465" s="8" t="s">
        <v>39</v>
      </c>
      <c r="M465" s="11" t="n">
        <f aca="false">IF(AND(H465&lt;=Criteria!$C$6,J465&lt;=Criteria!$C$7,L465="Yes",OR(C465&lt;&gt;"Catering",K465&gt;=Criteria!$C$8),D465&lt;&gt;Criteria!$C$9),1,0)</f>
        <v>1</v>
      </c>
    </row>
    <row r="466" customFormat="false" ht="15" hidden="false" customHeight="false" outlineLevel="0" collapsed="false">
      <c r="A466" s="12" t="s">
        <v>916</v>
      </c>
      <c r="B466" s="12" t="s">
        <v>917</v>
      </c>
      <c r="C466" s="12" t="s">
        <v>32</v>
      </c>
      <c r="D466" s="12" t="s">
        <v>75</v>
      </c>
      <c r="E466" s="12" t="s">
        <v>24</v>
      </c>
      <c r="F466" s="12" t="s">
        <v>25</v>
      </c>
      <c r="G466" s="13" t="n">
        <v>101000</v>
      </c>
      <c r="H466" s="12" t="n">
        <v>84</v>
      </c>
      <c r="I466" s="12" t="n">
        <v>38</v>
      </c>
      <c r="J466" s="12" t="n">
        <v>0</v>
      </c>
      <c r="K466" s="14" t="n">
        <v>0.15</v>
      </c>
      <c r="L466" s="12" t="s">
        <v>39</v>
      </c>
      <c r="M466" s="15" t="n">
        <f aca="false">IF(AND(H466&lt;=Criteria!$C$6,J466&lt;=Criteria!$C$7,L466="Yes",OR(C466&lt;&gt;"Catering",K466&gt;=Criteria!$C$8),D466&lt;&gt;Criteria!$C$9),1,0)</f>
        <v>0</v>
      </c>
    </row>
    <row r="467" customFormat="false" ht="15" hidden="false" customHeight="false" outlineLevel="0" collapsed="false">
      <c r="A467" s="8" t="s">
        <v>918</v>
      </c>
      <c r="B467" s="8" t="s">
        <v>919</v>
      </c>
      <c r="C467" s="8" t="s">
        <v>22</v>
      </c>
      <c r="D467" s="8" t="s">
        <v>37</v>
      </c>
      <c r="E467" s="8" t="s">
        <v>38</v>
      </c>
      <c r="F467" s="8" t="s">
        <v>33</v>
      </c>
      <c r="G467" s="9" t="n">
        <v>74700</v>
      </c>
      <c r="H467" s="8" t="n">
        <v>36</v>
      </c>
      <c r="I467" s="8" t="n">
        <v>18</v>
      </c>
      <c r="J467" s="8" t="n">
        <v>0</v>
      </c>
      <c r="K467" s="10" t="n">
        <v>0.22</v>
      </c>
      <c r="L467" s="8" t="s">
        <v>39</v>
      </c>
      <c r="M467" s="11" t="n">
        <f aca="false">IF(AND(H467&lt;=Criteria!$C$6,J467&lt;=Criteria!$C$7,L467="Yes",OR(C467&lt;&gt;"Catering",K467&gt;=Criteria!$C$8),D467&lt;&gt;Criteria!$C$9),1,0)</f>
        <v>1</v>
      </c>
    </row>
    <row r="468" customFormat="false" ht="15" hidden="false" customHeight="false" outlineLevel="0" collapsed="false">
      <c r="A468" s="12" t="s">
        <v>920</v>
      </c>
      <c r="B468" s="12" t="s">
        <v>921</v>
      </c>
      <c r="C468" s="12" t="s">
        <v>36</v>
      </c>
      <c r="D468" s="12" t="s">
        <v>37</v>
      </c>
      <c r="E468" s="12" t="s">
        <v>38</v>
      </c>
      <c r="F468" s="12" t="s">
        <v>25</v>
      </c>
      <c r="G468" s="13" t="n">
        <v>115800</v>
      </c>
      <c r="H468" s="12" t="n">
        <v>48</v>
      </c>
      <c r="I468" s="12" t="n">
        <v>38</v>
      </c>
      <c r="J468" s="12" t="n">
        <v>0</v>
      </c>
      <c r="K468" s="14" t="n">
        <v>0.21</v>
      </c>
      <c r="L468" s="12" t="s">
        <v>39</v>
      </c>
      <c r="M468" s="15" t="n">
        <f aca="false">IF(AND(H468&lt;=Criteria!$C$6,J468&lt;=Criteria!$C$7,L468="Yes",OR(C468&lt;&gt;"Catering",K468&gt;=Criteria!$C$8),D468&lt;&gt;Criteria!$C$9),1,0)</f>
        <v>1</v>
      </c>
    </row>
    <row r="469" customFormat="false" ht="15" hidden="false" customHeight="false" outlineLevel="0" collapsed="false">
      <c r="A469" s="8" t="s">
        <v>922</v>
      </c>
      <c r="B469" s="8" t="s">
        <v>923</v>
      </c>
      <c r="C469" s="8" t="s">
        <v>32</v>
      </c>
      <c r="D469" s="8" t="s">
        <v>46</v>
      </c>
      <c r="E469" s="8" t="s">
        <v>24</v>
      </c>
      <c r="F469" s="8" t="s">
        <v>53</v>
      </c>
      <c r="G469" s="9" t="n">
        <v>183900</v>
      </c>
      <c r="H469" s="8" t="n">
        <v>60</v>
      </c>
      <c r="I469" s="8" t="n">
        <v>27</v>
      </c>
      <c r="J469" s="8" t="n">
        <v>0</v>
      </c>
      <c r="K469" s="10" t="n">
        <v>0.19</v>
      </c>
      <c r="L469" s="8" t="s">
        <v>39</v>
      </c>
      <c r="M469" s="11" t="n">
        <f aca="false">IF(AND(H469&lt;=Criteria!$C$6,J469&lt;=Criteria!$C$7,L469="Yes",OR(C469&lt;&gt;"Catering",K469&gt;=Criteria!$C$8),D469&lt;&gt;Criteria!$C$9),1,0)</f>
        <v>1</v>
      </c>
    </row>
    <row r="470" customFormat="false" ht="15" hidden="false" customHeight="false" outlineLevel="0" collapsed="false">
      <c r="A470" s="12" t="s">
        <v>924</v>
      </c>
      <c r="B470" s="12" t="s">
        <v>925</v>
      </c>
      <c r="C470" s="12" t="s">
        <v>32</v>
      </c>
      <c r="D470" s="12" t="s">
        <v>48</v>
      </c>
      <c r="E470" s="12" t="s">
        <v>38</v>
      </c>
      <c r="F470" s="12" t="s">
        <v>25</v>
      </c>
      <c r="G470" s="13" t="n">
        <v>170400</v>
      </c>
      <c r="H470" s="12" t="n">
        <v>48</v>
      </c>
      <c r="I470" s="12" t="n">
        <v>38</v>
      </c>
      <c r="J470" s="12" t="n">
        <v>47</v>
      </c>
      <c r="K470" s="14" t="n">
        <v>0.2</v>
      </c>
      <c r="L470" s="12" t="s">
        <v>39</v>
      </c>
      <c r="M470" s="15" t="n">
        <f aca="false">IF(AND(H470&lt;=Criteria!$C$6,J470&lt;=Criteria!$C$7,L470="Yes",OR(C470&lt;&gt;"Catering",K470&gt;=Criteria!$C$8),D470&lt;&gt;Criteria!$C$9),1,0)</f>
        <v>0</v>
      </c>
    </row>
    <row r="471" customFormat="false" ht="15" hidden="false" customHeight="false" outlineLevel="0" collapsed="false">
      <c r="A471" s="8" t="s">
        <v>926</v>
      </c>
      <c r="B471" s="8" t="s">
        <v>927</v>
      </c>
      <c r="C471" s="8" t="s">
        <v>32</v>
      </c>
      <c r="D471" s="8" t="s">
        <v>42</v>
      </c>
      <c r="E471" s="8" t="s">
        <v>38</v>
      </c>
      <c r="F471" s="8" t="s">
        <v>53</v>
      </c>
      <c r="G471" s="9" t="n">
        <v>242600</v>
      </c>
      <c r="H471" s="8" t="n">
        <v>60</v>
      </c>
      <c r="I471" s="8" t="n">
        <v>19</v>
      </c>
      <c r="J471" s="8" t="n">
        <v>0</v>
      </c>
      <c r="K471" s="10" t="n">
        <v>0.22</v>
      </c>
      <c r="L471" s="8" t="s">
        <v>39</v>
      </c>
      <c r="M471" s="11" t="n">
        <f aca="false">IF(AND(H471&lt;=Criteria!$C$6,J471&lt;=Criteria!$C$7,L471="Yes",OR(C471&lt;&gt;"Catering",K471&gt;=Criteria!$C$8),D471&lt;&gt;Criteria!$C$9),1,0)</f>
        <v>1</v>
      </c>
    </row>
    <row r="472" customFormat="false" ht="15" hidden="false" customHeight="false" outlineLevel="0" collapsed="false">
      <c r="A472" s="12" t="s">
        <v>928</v>
      </c>
      <c r="B472" s="12" t="s">
        <v>929</v>
      </c>
      <c r="C472" s="12" t="s">
        <v>32</v>
      </c>
      <c r="D472" s="12" t="s">
        <v>75</v>
      </c>
      <c r="E472" s="12" t="s">
        <v>24</v>
      </c>
      <c r="F472" s="12" t="s">
        <v>33</v>
      </c>
      <c r="G472" s="13" t="n">
        <v>148900</v>
      </c>
      <c r="H472" s="12" t="n">
        <v>60</v>
      </c>
      <c r="I472" s="12" t="n">
        <v>21</v>
      </c>
      <c r="J472" s="12" t="n">
        <v>0</v>
      </c>
      <c r="K472" s="14" t="n">
        <v>0.07</v>
      </c>
      <c r="L472" s="12" t="s">
        <v>39</v>
      </c>
      <c r="M472" s="15" t="n">
        <f aca="false">IF(AND(H472&lt;=Criteria!$C$6,J472&lt;=Criteria!$C$7,L472="Yes",OR(C472&lt;&gt;"Catering",K472&gt;=Criteria!$C$8),D472&lt;&gt;Criteria!$C$9),1,0)</f>
        <v>1</v>
      </c>
    </row>
    <row r="473" customFormat="false" ht="15" hidden="false" customHeight="false" outlineLevel="0" collapsed="false">
      <c r="A473" s="8" t="s">
        <v>930</v>
      </c>
      <c r="B473" s="8" t="s">
        <v>931</v>
      </c>
      <c r="C473" s="8" t="s">
        <v>32</v>
      </c>
      <c r="D473" s="8" t="s">
        <v>23</v>
      </c>
      <c r="E473" s="8" t="s">
        <v>24</v>
      </c>
      <c r="F473" s="8" t="s">
        <v>25</v>
      </c>
      <c r="G473" s="9" t="n">
        <v>100100</v>
      </c>
      <c r="H473" s="8" t="n">
        <v>72</v>
      </c>
      <c r="I473" s="8" t="n">
        <v>41</v>
      </c>
      <c r="J473" s="8" t="n">
        <v>0</v>
      </c>
      <c r="K473" s="10" t="n">
        <v>0.07</v>
      </c>
      <c r="L473" s="8" t="s">
        <v>39</v>
      </c>
      <c r="M473" s="11" t="n">
        <f aca="false">IF(AND(H473&lt;=Criteria!$C$6,J473&lt;=Criteria!$C$7,L473="Yes",OR(C473&lt;&gt;"Catering",K473&gt;=Criteria!$C$8),D473&lt;&gt;Criteria!$C$9),1,0)</f>
        <v>0</v>
      </c>
    </row>
    <row r="474" customFormat="false" ht="15" hidden="false" customHeight="false" outlineLevel="0" collapsed="false">
      <c r="A474" s="12" t="s">
        <v>932</v>
      </c>
      <c r="B474" s="12" t="s">
        <v>933</v>
      </c>
      <c r="C474" s="12" t="s">
        <v>32</v>
      </c>
      <c r="D474" s="12" t="s">
        <v>48</v>
      </c>
      <c r="E474" s="12" t="s">
        <v>38</v>
      </c>
      <c r="F474" s="12" t="s">
        <v>33</v>
      </c>
      <c r="G474" s="13" t="n">
        <v>181000</v>
      </c>
      <c r="H474" s="12" t="n">
        <v>60</v>
      </c>
      <c r="I474" s="12" t="n">
        <v>56</v>
      </c>
      <c r="J474" s="12" t="n">
        <v>0</v>
      </c>
      <c r="K474" s="14" t="n">
        <v>0.08</v>
      </c>
      <c r="L474" s="12" t="s">
        <v>39</v>
      </c>
      <c r="M474" s="15" t="n">
        <f aca="false">IF(AND(H474&lt;=Criteria!$C$6,J474&lt;=Criteria!$C$7,L474="Yes",OR(C474&lt;&gt;"Catering",K474&gt;=Criteria!$C$8),D474&lt;&gt;Criteria!$C$9),1,0)</f>
        <v>1</v>
      </c>
    </row>
    <row r="475" customFormat="false" ht="15" hidden="false" customHeight="false" outlineLevel="0" collapsed="false">
      <c r="A475" s="8" t="s">
        <v>934</v>
      </c>
      <c r="B475" s="8" t="s">
        <v>935</v>
      </c>
      <c r="C475" s="8" t="s">
        <v>22</v>
      </c>
      <c r="D475" s="8" t="s">
        <v>61</v>
      </c>
      <c r="E475" s="8" t="s">
        <v>24</v>
      </c>
      <c r="F475" s="8" t="s">
        <v>25</v>
      </c>
      <c r="G475" s="9" t="n">
        <v>114100</v>
      </c>
      <c r="H475" s="8" t="n">
        <v>36</v>
      </c>
      <c r="I475" s="8" t="n">
        <v>21</v>
      </c>
      <c r="J475" s="8" t="n">
        <v>0</v>
      </c>
      <c r="K475" s="10" t="n">
        <v>0</v>
      </c>
      <c r="L475" s="8" t="s">
        <v>39</v>
      </c>
      <c r="M475" s="11" t="n">
        <f aca="false">IF(AND(H475&lt;=Criteria!$C$6,J475&lt;=Criteria!$C$7,L475="Yes",OR(C475&lt;&gt;"Catering",K475&gt;=Criteria!$C$8),D475&lt;&gt;Criteria!$C$9),1,0)</f>
        <v>0</v>
      </c>
    </row>
    <row r="476" customFormat="false" ht="15" hidden="false" customHeight="false" outlineLevel="0" collapsed="false">
      <c r="A476" s="12" t="s">
        <v>936</v>
      </c>
      <c r="B476" s="12" t="s">
        <v>937</v>
      </c>
      <c r="C476" s="12" t="s">
        <v>32</v>
      </c>
      <c r="D476" s="12" t="s">
        <v>42</v>
      </c>
      <c r="E476" s="12" t="s">
        <v>38</v>
      </c>
      <c r="F476" s="12" t="s">
        <v>33</v>
      </c>
      <c r="G476" s="13" t="n">
        <v>52000</v>
      </c>
      <c r="H476" s="12" t="n">
        <v>72</v>
      </c>
      <c r="I476" s="12" t="n">
        <v>54</v>
      </c>
      <c r="J476" s="12" t="n">
        <v>0</v>
      </c>
      <c r="K476" s="14" t="n">
        <v>0.19</v>
      </c>
      <c r="L476" s="12" t="s">
        <v>39</v>
      </c>
      <c r="M476" s="15" t="n">
        <f aca="false">IF(AND(H476&lt;=Criteria!$C$6,J476&lt;=Criteria!$C$7,L476="Yes",OR(C476&lt;&gt;"Catering",K476&gt;=Criteria!$C$8),D476&lt;&gt;Criteria!$C$9),1,0)</f>
        <v>1</v>
      </c>
    </row>
    <row r="477" customFormat="false" ht="15" hidden="false" customHeight="false" outlineLevel="0" collapsed="false">
      <c r="A477" s="8" t="s">
        <v>938</v>
      </c>
      <c r="B477" s="8" t="s">
        <v>939</v>
      </c>
      <c r="C477" s="8" t="s">
        <v>36</v>
      </c>
      <c r="D477" s="8" t="s">
        <v>61</v>
      </c>
      <c r="E477" s="8" t="s">
        <v>24</v>
      </c>
      <c r="F477" s="8" t="s">
        <v>53</v>
      </c>
      <c r="G477" s="9" t="n">
        <v>87300</v>
      </c>
      <c r="H477" s="8" t="n">
        <v>60</v>
      </c>
      <c r="I477" s="8" t="n">
        <v>29</v>
      </c>
      <c r="J477" s="8" t="n">
        <v>0</v>
      </c>
      <c r="K477" s="10" t="n">
        <v>0.11</v>
      </c>
      <c r="L477" s="8" t="s">
        <v>39</v>
      </c>
      <c r="M477" s="11" t="n">
        <f aca="false">IF(AND(H477&lt;=Criteria!$C$6,J477&lt;=Criteria!$C$7,L477="Yes",OR(C477&lt;&gt;"Catering",K477&gt;=Criteria!$C$8),D477&lt;&gt;Criteria!$C$9),1,0)</f>
        <v>1</v>
      </c>
    </row>
    <row r="478" customFormat="false" ht="15" hidden="false" customHeight="false" outlineLevel="0" collapsed="false">
      <c r="A478" s="12" t="s">
        <v>940</v>
      </c>
      <c r="B478" s="12" t="s">
        <v>941</v>
      </c>
      <c r="C478" s="12" t="s">
        <v>32</v>
      </c>
      <c r="D478" s="12" t="s">
        <v>48</v>
      </c>
      <c r="E478" s="12" t="s">
        <v>38</v>
      </c>
      <c r="F478" s="12" t="s">
        <v>25</v>
      </c>
      <c r="G478" s="13" t="n">
        <v>100200</v>
      </c>
      <c r="H478" s="12" t="n">
        <v>36</v>
      </c>
      <c r="I478" s="12" t="n">
        <v>29</v>
      </c>
      <c r="J478" s="12" t="n">
        <v>0</v>
      </c>
      <c r="K478" s="14" t="n">
        <v>0.16</v>
      </c>
      <c r="L478" s="12" t="s">
        <v>39</v>
      </c>
      <c r="M478" s="15" t="n">
        <f aca="false">IF(AND(H478&lt;=Criteria!$C$6,J478&lt;=Criteria!$C$7,L478="Yes",OR(C478&lt;&gt;"Catering",K478&gt;=Criteria!$C$8),D478&lt;&gt;Criteria!$C$9),1,0)</f>
        <v>1</v>
      </c>
    </row>
    <row r="479" customFormat="false" ht="15" hidden="false" customHeight="false" outlineLevel="0" collapsed="false">
      <c r="A479" s="8" t="s">
        <v>942</v>
      </c>
      <c r="B479" s="8" t="s">
        <v>943</v>
      </c>
      <c r="C479" s="8" t="s">
        <v>32</v>
      </c>
      <c r="D479" s="8" t="s">
        <v>37</v>
      </c>
      <c r="E479" s="8" t="s">
        <v>38</v>
      </c>
      <c r="F479" s="8" t="s">
        <v>33</v>
      </c>
      <c r="G479" s="9" t="n">
        <v>130300</v>
      </c>
      <c r="H479" s="8" t="n">
        <v>48</v>
      </c>
      <c r="I479" s="8" t="n">
        <v>28</v>
      </c>
      <c r="J479" s="8" t="n">
        <v>0</v>
      </c>
      <c r="K479" s="10" t="n">
        <v>0.24</v>
      </c>
      <c r="L479" s="8" t="s">
        <v>39</v>
      </c>
      <c r="M479" s="11" t="n">
        <f aca="false">IF(AND(H479&lt;=Criteria!$C$6,J479&lt;=Criteria!$C$7,L479="Yes",OR(C479&lt;&gt;"Catering",K479&gt;=Criteria!$C$8),D479&lt;&gt;Criteria!$C$9),1,0)</f>
        <v>1</v>
      </c>
    </row>
    <row r="480" customFormat="false" ht="15" hidden="false" customHeight="false" outlineLevel="0" collapsed="false">
      <c r="A480" s="12" t="s">
        <v>944</v>
      </c>
      <c r="B480" s="12" t="s">
        <v>945</v>
      </c>
      <c r="C480" s="12" t="s">
        <v>32</v>
      </c>
      <c r="D480" s="12" t="s">
        <v>42</v>
      </c>
      <c r="E480" s="12" t="s">
        <v>38</v>
      </c>
      <c r="F480" s="12" t="s">
        <v>25</v>
      </c>
      <c r="G480" s="13" t="n">
        <v>95900</v>
      </c>
      <c r="H480" s="12" t="n">
        <v>60</v>
      </c>
      <c r="I480" s="12" t="n">
        <v>42</v>
      </c>
      <c r="J480" s="12" t="n">
        <v>0</v>
      </c>
      <c r="K480" s="14" t="n">
        <v>0.14</v>
      </c>
      <c r="L480" s="12" t="s">
        <v>39</v>
      </c>
      <c r="M480" s="15" t="n">
        <f aca="false">IF(AND(H480&lt;=Criteria!$C$6,J480&lt;=Criteria!$C$7,L480="Yes",OR(C480&lt;&gt;"Catering",K480&gt;=Criteria!$C$8),D480&lt;&gt;Criteria!$C$9),1,0)</f>
        <v>1</v>
      </c>
    </row>
    <row r="481" customFormat="false" ht="15" hidden="false" customHeight="false" outlineLevel="0" collapsed="false">
      <c r="A481" s="8" t="s">
        <v>946</v>
      </c>
      <c r="B481" s="8" t="s">
        <v>947</v>
      </c>
      <c r="C481" s="8" t="s">
        <v>32</v>
      </c>
      <c r="D481" s="8" t="s">
        <v>46</v>
      </c>
      <c r="E481" s="8" t="s">
        <v>24</v>
      </c>
      <c r="F481" s="8" t="s">
        <v>33</v>
      </c>
      <c r="G481" s="9" t="n">
        <v>77600</v>
      </c>
      <c r="H481" s="8" t="n">
        <v>36</v>
      </c>
      <c r="I481" s="8" t="n">
        <v>9</v>
      </c>
      <c r="J481" s="8" t="n">
        <v>0</v>
      </c>
      <c r="K481" s="10" t="n">
        <v>0.16</v>
      </c>
      <c r="L481" s="8" t="s">
        <v>39</v>
      </c>
      <c r="M481" s="11" t="n">
        <f aca="false">IF(AND(H481&lt;=Criteria!$C$6,J481&lt;=Criteria!$C$7,L481="Yes",OR(C481&lt;&gt;"Catering",K481&gt;=Criteria!$C$8),D481&lt;&gt;Criteria!$C$9),1,0)</f>
        <v>1</v>
      </c>
    </row>
    <row r="482" customFormat="false" ht="15" hidden="false" customHeight="false" outlineLevel="0" collapsed="false">
      <c r="A482" s="12" t="s">
        <v>948</v>
      </c>
      <c r="B482" s="12" t="s">
        <v>949</v>
      </c>
      <c r="C482" s="12" t="s">
        <v>32</v>
      </c>
      <c r="D482" s="12" t="s">
        <v>133</v>
      </c>
      <c r="E482" s="12" t="s">
        <v>24</v>
      </c>
      <c r="F482" s="12" t="s">
        <v>25</v>
      </c>
      <c r="G482" s="13" t="n">
        <v>209000</v>
      </c>
      <c r="H482" s="12" t="n">
        <v>60</v>
      </c>
      <c r="I482" s="12" t="n">
        <v>42</v>
      </c>
      <c r="J482" s="12" t="n">
        <v>0</v>
      </c>
      <c r="K482" s="14" t="n">
        <v>0.17</v>
      </c>
      <c r="L482" s="12" t="s">
        <v>39</v>
      </c>
      <c r="M482" s="15" t="n">
        <f aca="false">IF(AND(H482&lt;=Criteria!$C$6,J482&lt;=Criteria!$C$7,L482="Yes",OR(C482&lt;&gt;"Catering",K482&gt;=Criteria!$C$8),D482&lt;&gt;Criteria!$C$9),1,0)</f>
        <v>1</v>
      </c>
    </row>
    <row r="483" customFormat="false" ht="15" hidden="false" customHeight="false" outlineLevel="0" collapsed="false">
      <c r="A483" s="8" t="s">
        <v>950</v>
      </c>
      <c r="B483" s="8" t="s">
        <v>951</v>
      </c>
      <c r="C483" s="8" t="s">
        <v>22</v>
      </c>
      <c r="D483" s="8" t="s">
        <v>42</v>
      </c>
      <c r="E483" s="8" t="s">
        <v>38</v>
      </c>
      <c r="F483" s="8" t="s">
        <v>25</v>
      </c>
      <c r="G483" s="9" t="n">
        <v>23400</v>
      </c>
      <c r="H483" s="8" t="n">
        <v>60</v>
      </c>
      <c r="I483" s="8" t="n">
        <v>30</v>
      </c>
      <c r="J483" s="8" t="n">
        <v>0</v>
      </c>
      <c r="K483" s="10" t="n">
        <v>0.09</v>
      </c>
      <c r="L483" s="8" t="s">
        <v>39</v>
      </c>
      <c r="M483" s="11" t="n">
        <f aca="false">IF(AND(H483&lt;=Criteria!$C$6,J483&lt;=Criteria!$C$7,L483="Yes",OR(C483&lt;&gt;"Catering",K483&gt;=Criteria!$C$8),D483&lt;&gt;Criteria!$C$9),1,0)</f>
        <v>0</v>
      </c>
    </row>
    <row r="484" customFormat="false" ht="15" hidden="false" customHeight="false" outlineLevel="0" collapsed="false">
      <c r="A484" s="12" t="s">
        <v>952</v>
      </c>
      <c r="B484" s="12" t="s">
        <v>953</v>
      </c>
      <c r="C484" s="12" t="s">
        <v>22</v>
      </c>
      <c r="D484" s="12" t="s">
        <v>48</v>
      </c>
      <c r="E484" s="12" t="s">
        <v>38</v>
      </c>
      <c r="F484" s="12" t="s">
        <v>25</v>
      </c>
      <c r="G484" s="13" t="n">
        <v>72800</v>
      </c>
      <c r="H484" s="12" t="n">
        <v>72</v>
      </c>
      <c r="I484" s="12" t="n">
        <v>27</v>
      </c>
      <c r="J484" s="12" t="n">
        <v>0</v>
      </c>
      <c r="K484" s="14" t="n">
        <v>0</v>
      </c>
      <c r="L484" s="12" t="s">
        <v>39</v>
      </c>
      <c r="M484" s="15" t="n">
        <f aca="false">IF(AND(H484&lt;=Criteria!$C$6,J484&lt;=Criteria!$C$7,L484="Yes",OR(C484&lt;&gt;"Catering",K484&gt;=Criteria!$C$8),D484&lt;&gt;Criteria!$C$9),1,0)</f>
        <v>0</v>
      </c>
    </row>
    <row r="485" customFormat="false" ht="15" hidden="false" customHeight="false" outlineLevel="0" collapsed="false">
      <c r="A485" s="8" t="s">
        <v>954</v>
      </c>
      <c r="B485" s="8" t="s">
        <v>955</v>
      </c>
      <c r="C485" s="8" t="s">
        <v>36</v>
      </c>
      <c r="D485" s="8" t="s">
        <v>133</v>
      </c>
      <c r="E485" s="8" t="s">
        <v>24</v>
      </c>
      <c r="F485" s="8" t="s">
        <v>53</v>
      </c>
      <c r="G485" s="9" t="n">
        <v>291100</v>
      </c>
      <c r="H485" s="8" t="n">
        <v>72</v>
      </c>
      <c r="I485" s="8" t="n">
        <v>44</v>
      </c>
      <c r="J485" s="8" t="n">
        <v>0</v>
      </c>
      <c r="K485" s="10" t="n">
        <v>0.09</v>
      </c>
      <c r="L485" s="8" t="s">
        <v>39</v>
      </c>
      <c r="M485" s="11" t="n">
        <f aca="false">IF(AND(H485&lt;=Criteria!$C$6,J485&lt;=Criteria!$C$7,L485="Yes",OR(C485&lt;&gt;"Catering",K485&gt;=Criteria!$C$8),D485&lt;&gt;Criteria!$C$9),1,0)</f>
        <v>1</v>
      </c>
    </row>
    <row r="486" customFormat="false" ht="15" hidden="false" customHeight="false" outlineLevel="0" collapsed="false">
      <c r="A486" s="12" t="s">
        <v>956</v>
      </c>
      <c r="B486" s="12" t="s">
        <v>931</v>
      </c>
      <c r="C486" s="12" t="s">
        <v>32</v>
      </c>
      <c r="D486" s="12" t="s">
        <v>75</v>
      </c>
      <c r="E486" s="12" t="s">
        <v>24</v>
      </c>
      <c r="F486" s="12" t="s">
        <v>33</v>
      </c>
      <c r="G486" s="13" t="n">
        <v>188400</v>
      </c>
      <c r="H486" s="12" t="n">
        <v>48</v>
      </c>
      <c r="I486" s="12" t="n">
        <v>42</v>
      </c>
      <c r="J486" s="12" t="n">
        <v>0</v>
      </c>
      <c r="K486" s="14" t="n">
        <v>0.23</v>
      </c>
      <c r="L486" s="12" t="s">
        <v>39</v>
      </c>
      <c r="M486" s="15" t="n">
        <f aca="false">IF(AND(H486&lt;=Criteria!$C$6,J486&lt;=Criteria!$C$7,L486="Yes",OR(C486&lt;&gt;"Catering",K486&gt;=Criteria!$C$8),D486&lt;&gt;Criteria!$C$9),1,0)</f>
        <v>1</v>
      </c>
    </row>
    <row r="487" customFormat="false" ht="15" hidden="false" customHeight="false" outlineLevel="0" collapsed="false">
      <c r="A487" s="8" t="s">
        <v>957</v>
      </c>
      <c r="B487" s="8" t="s">
        <v>958</v>
      </c>
      <c r="C487" s="8" t="s">
        <v>32</v>
      </c>
      <c r="D487" s="8" t="s">
        <v>61</v>
      </c>
      <c r="E487" s="8" t="s">
        <v>24</v>
      </c>
      <c r="F487" s="8" t="s">
        <v>33</v>
      </c>
      <c r="G487" s="9" t="n">
        <v>191900</v>
      </c>
      <c r="H487" s="8" t="n">
        <v>72</v>
      </c>
      <c r="I487" s="8" t="n">
        <v>19</v>
      </c>
      <c r="J487" s="8" t="n">
        <v>0</v>
      </c>
      <c r="K487" s="10" t="n">
        <v>0.25</v>
      </c>
      <c r="L487" s="8" t="s">
        <v>39</v>
      </c>
      <c r="M487" s="11" t="n">
        <f aca="false">IF(AND(H487&lt;=Criteria!$C$6,J487&lt;=Criteria!$C$7,L487="Yes",OR(C487&lt;&gt;"Catering",K487&gt;=Criteria!$C$8),D487&lt;&gt;Criteria!$C$9),1,0)</f>
        <v>1</v>
      </c>
    </row>
    <row r="488" customFormat="false" ht="15" hidden="false" customHeight="false" outlineLevel="0" collapsed="false">
      <c r="A488" s="12" t="s">
        <v>959</v>
      </c>
      <c r="B488" s="12" t="s">
        <v>960</v>
      </c>
      <c r="C488" s="12" t="s">
        <v>22</v>
      </c>
      <c r="D488" s="12" t="s">
        <v>37</v>
      </c>
      <c r="E488" s="12" t="s">
        <v>38</v>
      </c>
      <c r="F488" s="12" t="s">
        <v>33</v>
      </c>
      <c r="G488" s="13" t="n">
        <v>81300</v>
      </c>
      <c r="H488" s="12" t="n">
        <v>72</v>
      </c>
      <c r="I488" s="12" t="n">
        <v>33</v>
      </c>
      <c r="J488" s="12" t="n">
        <v>0</v>
      </c>
      <c r="K488" s="14" t="n">
        <v>0</v>
      </c>
      <c r="L488" s="12" t="s">
        <v>39</v>
      </c>
      <c r="M488" s="15" t="n">
        <f aca="false">IF(AND(H488&lt;=Criteria!$C$6,J488&lt;=Criteria!$C$7,L488="Yes",OR(C488&lt;&gt;"Catering",K488&gt;=Criteria!$C$8),D488&lt;&gt;Criteria!$C$9),1,0)</f>
        <v>0</v>
      </c>
    </row>
    <row r="489" customFormat="false" ht="15" hidden="false" customHeight="false" outlineLevel="0" collapsed="false">
      <c r="A489" s="8" t="s">
        <v>961</v>
      </c>
      <c r="B489" s="8" t="s">
        <v>962</v>
      </c>
      <c r="C489" s="8" t="s">
        <v>32</v>
      </c>
      <c r="D489" s="8" t="s">
        <v>48</v>
      </c>
      <c r="E489" s="8" t="s">
        <v>38</v>
      </c>
      <c r="F489" s="8" t="s">
        <v>25</v>
      </c>
      <c r="G489" s="9" t="n">
        <v>49100</v>
      </c>
      <c r="H489" s="8" t="n">
        <v>48</v>
      </c>
      <c r="I489" s="8" t="n">
        <v>25</v>
      </c>
      <c r="J489" s="8" t="n">
        <v>0</v>
      </c>
      <c r="K489" s="10" t="n">
        <v>0.13</v>
      </c>
      <c r="L489" s="8" t="s">
        <v>39</v>
      </c>
      <c r="M489" s="11" t="n">
        <f aca="false">IF(AND(H489&lt;=Criteria!$C$6,J489&lt;=Criteria!$C$7,L489="Yes",OR(C489&lt;&gt;"Catering",K489&gt;=Criteria!$C$8),D489&lt;&gt;Criteria!$C$9),1,0)</f>
        <v>1</v>
      </c>
    </row>
    <row r="490" customFormat="false" ht="15" hidden="false" customHeight="false" outlineLevel="0" collapsed="false">
      <c r="A490" s="12" t="s">
        <v>963</v>
      </c>
      <c r="B490" s="12" t="s">
        <v>964</v>
      </c>
      <c r="C490" s="12" t="s">
        <v>32</v>
      </c>
      <c r="D490" s="12" t="s">
        <v>23</v>
      </c>
      <c r="E490" s="12" t="s">
        <v>24</v>
      </c>
      <c r="F490" s="12" t="s">
        <v>33</v>
      </c>
      <c r="G490" s="13" t="n">
        <v>201100</v>
      </c>
      <c r="H490" s="12" t="n">
        <v>72</v>
      </c>
      <c r="I490" s="12" t="n">
        <v>53</v>
      </c>
      <c r="J490" s="12" t="n">
        <v>0</v>
      </c>
      <c r="K490" s="14" t="n">
        <v>0.15</v>
      </c>
      <c r="L490" s="12" t="s">
        <v>39</v>
      </c>
      <c r="M490" s="15" t="n">
        <f aca="false">IF(AND(H490&lt;=Criteria!$C$6,J490&lt;=Criteria!$C$7,L490="Yes",OR(C490&lt;&gt;"Catering",K490&gt;=Criteria!$C$8),D490&lt;&gt;Criteria!$C$9),1,0)</f>
        <v>0</v>
      </c>
    </row>
    <row r="491" customFormat="false" ht="15" hidden="false" customHeight="false" outlineLevel="0" collapsed="false">
      <c r="A491" s="8" t="s">
        <v>965</v>
      </c>
      <c r="B491" s="8" t="s">
        <v>966</v>
      </c>
      <c r="C491" s="8" t="s">
        <v>32</v>
      </c>
      <c r="D491" s="8" t="s">
        <v>42</v>
      </c>
      <c r="E491" s="8" t="s">
        <v>38</v>
      </c>
      <c r="F491" s="8" t="s">
        <v>25</v>
      </c>
      <c r="G491" s="9" t="n">
        <v>170800</v>
      </c>
      <c r="H491" s="8" t="n">
        <v>48</v>
      </c>
      <c r="I491" s="8" t="n">
        <v>29</v>
      </c>
      <c r="J491" s="8" t="n">
        <v>0</v>
      </c>
      <c r="K491" s="10" t="n">
        <v>0.17</v>
      </c>
      <c r="L491" s="8" t="s">
        <v>39</v>
      </c>
      <c r="M491" s="11" t="n">
        <f aca="false">IF(AND(H491&lt;=Criteria!$C$6,J491&lt;=Criteria!$C$7,L491="Yes",OR(C491&lt;&gt;"Catering",K491&gt;=Criteria!$C$8),D491&lt;&gt;Criteria!$C$9),1,0)</f>
        <v>1</v>
      </c>
    </row>
    <row r="492" customFormat="false" ht="15" hidden="false" customHeight="false" outlineLevel="0" collapsed="false">
      <c r="A492" s="12" t="s">
        <v>967</v>
      </c>
      <c r="B492" s="12" t="s">
        <v>968</v>
      </c>
      <c r="C492" s="12" t="s">
        <v>32</v>
      </c>
      <c r="D492" s="12" t="s">
        <v>42</v>
      </c>
      <c r="E492" s="12" t="s">
        <v>38</v>
      </c>
      <c r="F492" s="12" t="s">
        <v>53</v>
      </c>
      <c r="G492" s="13" t="n">
        <v>185200</v>
      </c>
      <c r="H492" s="12" t="n">
        <v>72</v>
      </c>
      <c r="I492" s="12" t="n">
        <v>48</v>
      </c>
      <c r="J492" s="12" t="n">
        <v>0</v>
      </c>
      <c r="K492" s="14" t="n">
        <v>0.2</v>
      </c>
      <c r="L492" s="12" t="s">
        <v>39</v>
      </c>
      <c r="M492" s="15" t="n">
        <f aca="false">IF(AND(H492&lt;=Criteria!$C$6,J492&lt;=Criteria!$C$7,L492="Yes",OR(C492&lt;&gt;"Catering",K492&gt;=Criteria!$C$8),D492&lt;&gt;Criteria!$C$9),1,0)</f>
        <v>1</v>
      </c>
    </row>
    <row r="493" customFormat="false" ht="15" hidden="false" customHeight="false" outlineLevel="0" collapsed="false">
      <c r="A493" s="8" t="s">
        <v>969</v>
      </c>
      <c r="B493" s="8" t="s">
        <v>970</v>
      </c>
      <c r="C493" s="8" t="s">
        <v>36</v>
      </c>
      <c r="D493" s="8" t="s">
        <v>48</v>
      </c>
      <c r="E493" s="8" t="s">
        <v>38</v>
      </c>
      <c r="F493" s="8" t="s">
        <v>25</v>
      </c>
      <c r="G493" s="9" t="n">
        <v>158400</v>
      </c>
      <c r="H493" s="8" t="n">
        <v>36</v>
      </c>
      <c r="I493" s="8" t="n">
        <v>12</v>
      </c>
      <c r="J493" s="8" t="n">
        <v>0</v>
      </c>
      <c r="K493" s="10" t="n">
        <v>0.06</v>
      </c>
      <c r="L493" s="8" t="s">
        <v>39</v>
      </c>
      <c r="M493" s="11" t="n">
        <f aca="false">IF(AND(H493&lt;=Criteria!$C$6,J493&lt;=Criteria!$C$7,L493="Yes",OR(C493&lt;&gt;"Catering",K493&gt;=Criteria!$C$8),D493&lt;&gt;Criteria!$C$9),1,0)</f>
        <v>1</v>
      </c>
    </row>
    <row r="494" customFormat="false" ht="15" hidden="false" customHeight="false" outlineLevel="0" collapsed="false">
      <c r="A494" s="12" t="s">
        <v>971</v>
      </c>
      <c r="B494" s="12" t="s">
        <v>972</v>
      </c>
      <c r="C494" s="12" t="s">
        <v>22</v>
      </c>
      <c r="D494" s="12" t="s">
        <v>37</v>
      </c>
      <c r="E494" s="12" t="s">
        <v>38</v>
      </c>
      <c r="F494" s="12" t="s">
        <v>33</v>
      </c>
      <c r="G494" s="13" t="n">
        <v>76900</v>
      </c>
      <c r="H494" s="12" t="n">
        <v>48</v>
      </c>
      <c r="I494" s="12" t="n">
        <v>20</v>
      </c>
      <c r="J494" s="12" t="n">
        <v>0</v>
      </c>
      <c r="K494" s="14" t="n">
        <v>0.07</v>
      </c>
      <c r="L494" s="12" t="s">
        <v>39</v>
      </c>
      <c r="M494" s="15" t="n">
        <f aca="false">IF(AND(H494&lt;=Criteria!$C$6,J494&lt;=Criteria!$C$7,L494="Yes",OR(C494&lt;&gt;"Catering",K494&gt;=Criteria!$C$8),D494&lt;&gt;Criteria!$C$9),1,0)</f>
        <v>0</v>
      </c>
    </row>
    <row r="495" customFormat="false" ht="15" hidden="false" customHeight="false" outlineLevel="0" collapsed="false">
      <c r="A495" s="8" t="s">
        <v>973</v>
      </c>
      <c r="B495" s="8" t="s">
        <v>974</v>
      </c>
      <c r="C495" s="8" t="s">
        <v>36</v>
      </c>
      <c r="D495" s="8" t="s">
        <v>48</v>
      </c>
      <c r="E495" s="8" t="s">
        <v>38</v>
      </c>
      <c r="F495" s="8" t="s">
        <v>33</v>
      </c>
      <c r="G495" s="9" t="n">
        <v>102700</v>
      </c>
      <c r="H495" s="8" t="n">
        <v>60</v>
      </c>
      <c r="I495" s="8" t="n">
        <v>42</v>
      </c>
      <c r="J495" s="8" t="n">
        <v>0</v>
      </c>
      <c r="K495" s="10" t="n">
        <v>0.07</v>
      </c>
      <c r="L495" s="8" t="s">
        <v>39</v>
      </c>
      <c r="M495" s="11" t="n">
        <f aca="false">IF(AND(H495&lt;=Criteria!$C$6,J495&lt;=Criteria!$C$7,L495="Yes",OR(C495&lt;&gt;"Catering",K495&gt;=Criteria!$C$8),D495&lt;&gt;Criteria!$C$9),1,0)</f>
        <v>1</v>
      </c>
    </row>
    <row r="496" customFormat="false" ht="15" hidden="false" customHeight="false" outlineLevel="0" collapsed="false">
      <c r="A496" s="12" t="s">
        <v>975</v>
      </c>
      <c r="B496" s="12" t="s">
        <v>976</v>
      </c>
      <c r="C496" s="12" t="s">
        <v>22</v>
      </c>
      <c r="D496" s="12" t="s">
        <v>108</v>
      </c>
      <c r="E496" s="12" t="s">
        <v>108</v>
      </c>
      <c r="F496" s="12" t="s">
        <v>53</v>
      </c>
      <c r="G496" s="13" t="n">
        <v>70900</v>
      </c>
      <c r="H496" s="12" t="n">
        <v>48</v>
      </c>
      <c r="I496" s="12" t="n">
        <v>19</v>
      </c>
      <c r="J496" s="12" t="n">
        <v>0</v>
      </c>
      <c r="K496" s="14" t="n">
        <v>0.21</v>
      </c>
      <c r="L496" s="12" t="s">
        <v>39</v>
      </c>
      <c r="M496" s="15" t="n">
        <f aca="false">IF(AND(H496&lt;=Criteria!$C$6,J496&lt;=Criteria!$C$7,L496="Yes",OR(C496&lt;&gt;"Catering",K496&gt;=Criteria!$C$8),D496&lt;&gt;Criteria!$C$9),1,0)</f>
        <v>1</v>
      </c>
    </row>
    <row r="497" customFormat="false" ht="15" hidden="false" customHeight="false" outlineLevel="0" collapsed="false">
      <c r="A497" s="8" t="s">
        <v>977</v>
      </c>
      <c r="B497" s="8" t="s">
        <v>978</v>
      </c>
      <c r="C497" s="8" t="s">
        <v>22</v>
      </c>
      <c r="D497" s="8" t="s">
        <v>37</v>
      </c>
      <c r="E497" s="8" t="s">
        <v>38</v>
      </c>
      <c r="F497" s="8" t="s">
        <v>25</v>
      </c>
      <c r="G497" s="9" t="n">
        <v>65700</v>
      </c>
      <c r="H497" s="8" t="n">
        <v>48</v>
      </c>
      <c r="I497" s="8" t="n">
        <v>15</v>
      </c>
      <c r="J497" s="8" t="n">
        <v>0</v>
      </c>
      <c r="K497" s="10" t="n">
        <v>0.21</v>
      </c>
      <c r="L497" s="8" t="s">
        <v>39</v>
      </c>
      <c r="M497" s="11" t="n">
        <f aca="false">IF(AND(H497&lt;=Criteria!$C$6,J497&lt;=Criteria!$C$7,L497="Yes",OR(C497&lt;&gt;"Catering",K497&gt;=Criteria!$C$8),D497&lt;&gt;Criteria!$C$9),1,0)</f>
        <v>1</v>
      </c>
    </row>
    <row r="498" customFormat="false" ht="15" hidden="false" customHeight="false" outlineLevel="0" collapsed="false">
      <c r="A498" s="12" t="s">
        <v>979</v>
      </c>
      <c r="B498" s="12" t="s">
        <v>980</v>
      </c>
      <c r="C498" s="12" t="s">
        <v>32</v>
      </c>
      <c r="D498" s="12" t="s">
        <v>133</v>
      </c>
      <c r="E498" s="12" t="s">
        <v>24</v>
      </c>
      <c r="F498" s="12" t="s">
        <v>25</v>
      </c>
      <c r="G498" s="13" t="n">
        <v>48300</v>
      </c>
      <c r="H498" s="12" t="n">
        <v>60</v>
      </c>
      <c r="I498" s="12" t="n">
        <v>37</v>
      </c>
      <c r="J498" s="12" t="n">
        <v>0</v>
      </c>
      <c r="K498" s="14" t="n">
        <v>0.14</v>
      </c>
      <c r="L498" s="12" t="s">
        <v>39</v>
      </c>
      <c r="M498" s="15" t="n">
        <f aca="false">IF(AND(H498&lt;=Criteria!$C$6,J498&lt;=Criteria!$C$7,L498="Yes",OR(C498&lt;&gt;"Catering",K498&gt;=Criteria!$C$8),D498&lt;&gt;Criteria!$C$9),1,0)</f>
        <v>1</v>
      </c>
    </row>
    <row r="499" customFormat="false" ht="15" hidden="false" customHeight="false" outlineLevel="0" collapsed="false">
      <c r="A499" s="8" t="s">
        <v>981</v>
      </c>
      <c r="B499" s="8" t="s">
        <v>931</v>
      </c>
      <c r="C499" s="8" t="s">
        <v>32</v>
      </c>
      <c r="D499" s="8" t="s">
        <v>48</v>
      </c>
      <c r="E499" s="8" t="s">
        <v>38</v>
      </c>
      <c r="F499" s="8" t="s">
        <v>25</v>
      </c>
      <c r="G499" s="9" t="n">
        <v>193300</v>
      </c>
      <c r="H499" s="8" t="n">
        <v>84</v>
      </c>
      <c r="I499" s="8" t="n">
        <v>55</v>
      </c>
      <c r="J499" s="8" t="n">
        <v>0</v>
      </c>
      <c r="K499" s="10" t="n">
        <v>0.12</v>
      </c>
      <c r="L499" s="8" t="s">
        <v>39</v>
      </c>
      <c r="M499" s="11" t="n">
        <f aca="false">IF(AND(H499&lt;=Criteria!$C$6,J499&lt;=Criteria!$C$7,L499="Yes",OR(C499&lt;&gt;"Catering",K499&gt;=Criteria!$C$8),D499&lt;&gt;Criteria!$C$9),1,0)</f>
        <v>0</v>
      </c>
    </row>
    <row r="500" customFormat="false" ht="15" hidden="false" customHeight="false" outlineLevel="0" collapsed="false">
      <c r="A500" s="12" t="s">
        <v>982</v>
      </c>
      <c r="B500" s="12" t="s">
        <v>983</v>
      </c>
      <c r="C500" s="12" t="s">
        <v>32</v>
      </c>
      <c r="D500" s="12" t="s">
        <v>108</v>
      </c>
      <c r="E500" s="12" t="s">
        <v>108</v>
      </c>
      <c r="F500" s="12" t="s">
        <v>25</v>
      </c>
      <c r="G500" s="13" t="n">
        <v>160500</v>
      </c>
      <c r="H500" s="12" t="n">
        <v>72</v>
      </c>
      <c r="I500" s="12" t="n">
        <v>58</v>
      </c>
      <c r="J500" s="12" t="n">
        <v>0</v>
      </c>
      <c r="K500" s="14" t="n">
        <v>0.25</v>
      </c>
      <c r="L500" s="12" t="s">
        <v>39</v>
      </c>
      <c r="M500" s="15" t="n">
        <f aca="false">IF(AND(H500&lt;=Criteria!$C$6,J500&lt;=Criteria!$C$7,L500="Yes",OR(C500&lt;&gt;"Catering",K500&gt;=Criteria!$C$8),D500&lt;&gt;Criteria!$C$9),1,0)</f>
        <v>1</v>
      </c>
    </row>
    <row r="501" customFormat="false" ht="15" hidden="false" customHeight="false" outlineLevel="0" collapsed="false">
      <c r="A501" s="8" t="s">
        <v>984</v>
      </c>
      <c r="B501" s="8" t="s">
        <v>985</v>
      </c>
      <c r="C501" s="8" t="s">
        <v>32</v>
      </c>
      <c r="D501" s="8" t="s">
        <v>42</v>
      </c>
      <c r="E501" s="8" t="s">
        <v>38</v>
      </c>
      <c r="F501" s="8" t="s">
        <v>25</v>
      </c>
      <c r="G501" s="9" t="n">
        <v>243300</v>
      </c>
      <c r="H501" s="8" t="n">
        <v>60</v>
      </c>
      <c r="I501" s="8" t="n">
        <v>41</v>
      </c>
      <c r="J501" s="8" t="n">
        <v>0</v>
      </c>
      <c r="K501" s="10" t="n">
        <v>0.14</v>
      </c>
      <c r="L501" s="8" t="s">
        <v>39</v>
      </c>
      <c r="M501" s="11" t="n">
        <f aca="false">IF(AND(H501&lt;=Criteria!$C$6,J501&lt;=Criteria!$C$7,L501="Yes",OR(C501&lt;&gt;"Catering",K501&gt;=Criteria!$C$8),D501&lt;&gt;Criteria!$C$9),1,0)</f>
        <v>1</v>
      </c>
    </row>
    <row r="502" customFormat="false" ht="15" hidden="false" customHeight="false" outlineLevel="0" collapsed="false">
      <c r="A502" s="12" t="s">
        <v>986</v>
      </c>
      <c r="B502" s="12" t="s">
        <v>987</v>
      </c>
      <c r="C502" s="12" t="s">
        <v>22</v>
      </c>
      <c r="D502" s="12" t="s">
        <v>48</v>
      </c>
      <c r="E502" s="12" t="s">
        <v>38</v>
      </c>
      <c r="F502" s="12" t="s">
        <v>53</v>
      </c>
      <c r="G502" s="13" t="n">
        <v>67900</v>
      </c>
      <c r="H502" s="12" t="n">
        <v>60</v>
      </c>
      <c r="I502" s="12" t="n">
        <v>30</v>
      </c>
      <c r="J502" s="12" t="n">
        <v>0</v>
      </c>
      <c r="K502" s="14" t="n">
        <v>0.17</v>
      </c>
      <c r="L502" s="12" t="s">
        <v>39</v>
      </c>
      <c r="M502" s="15" t="n">
        <f aca="false">IF(AND(H502&lt;=Criteria!$C$6,J502&lt;=Criteria!$C$7,L502="Yes",OR(C502&lt;&gt;"Catering",K502&gt;=Criteria!$C$8),D502&lt;&gt;Criteria!$C$9),1,0)</f>
        <v>1</v>
      </c>
    </row>
    <row r="503" customFormat="false" ht="15" hidden="false" customHeight="false" outlineLevel="0" collapsed="false">
      <c r="A503" s="8" t="s">
        <v>988</v>
      </c>
      <c r="B503" s="8" t="s">
        <v>989</v>
      </c>
      <c r="C503" s="8" t="s">
        <v>32</v>
      </c>
      <c r="D503" s="8" t="s">
        <v>75</v>
      </c>
      <c r="E503" s="8" t="s">
        <v>24</v>
      </c>
      <c r="F503" s="8" t="s">
        <v>25</v>
      </c>
      <c r="G503" s="9" t="n">
        <v>231400</v>
      </c>
      <c r="H503" s="8" t="n">
        <v>60</v>
      </c>
      <c r="I503" s="8" t="n">
        <v>34</v>
      </c>
      <c r="J503" s="8" t="n">
        <v>0</v>
      </c>
      <c r="K503" s="10" t="n">
        <v>0.06</v>
      </c>
      <c r="L503" s="8" t="s">
        <v>39</v>
      </c>
      <c r="M503" s="11" t="n">
        <f aca="false">IF(AND(H503&lt;=Criteria!$C$6,J503&lt;=Criteria!$C$7,L503="Yes",OR(C503&lt;&gt;"Catering",K503&gt;=Criteria!$C$8),D503&lt;&gt;Criteria!$C$9),1,0)</f>
        <v>1</v>
      </c>
    </row>
    <row r="504" customFormat="false" ht="15" hidden="false" customHeight="false" outlineLevel="0" collapsed="false">
      <c r="A504" s="12" t="s">
        <v>990</v>
      </c>
      <c r="B504" s="12" t="s">
        <v>991</v>
      </c>
      <c r="C504" s="12" t="s">
        <v>22</v>
      </c>
      <c r="D504" s="12" t="s">
        <v>108</v>
      </c>
      <c r="E504" s="12" t="s">
        <v>108</v>
      </c>
      <c r="F504" s="12" t="s">
        <v>33</v>
      </c>
      <c r="G504" s="13" t="n">
        <v>117700</v>
      </c>
      <c r="H504" s="12" t="n">
        <v>72</v>
      </c>
      <c r="I504" s="12" t="n">
        <v>30</v>
      </c>
      <c r="J504" s="12" t="n">
        <v>0</v>
      </c>
      <c r="K504" s="14" t="n">
        <v>0.24</v>
      </c>
      <c r="L504" s="12" t="s">
        <v>39</v>
      </c>
      <c r="M504" s="15" t="n">
        <f aca="false">IF(AND(H504&lt;=Criteria!$C$6,J504&lt;=Criteria!$C$7,L504="Yes",OR(C504&lt;&gt;"Catering",K504&gt;=Criteria!$C$8),D504&lt;&gt;Criteria!$C$9),1,0)</f>
        <v>1</v>
      </c>
    </row>
    <row r="505" customFormat="false" ht="15" hidden="false" customHeight="false" outlineLevel="0" collapsed="false">
      <c r="A505" s="8" t="s">
        <v>992</v>
      </c>
      <c r="B505" s="8" t="s">
        <v>993</v>
      </c>
      <c r="C505" s="8" t="s">
        <v>36</v>
      </c>
      <c r="D505" s="8" t="s">
        <v>48</v>
      </c>
      <c r="E505" s="8" t="s">
        <v>38</v>
      </c>
      <c r="F505" s="8" t="s">
        <v>33</v>
      </c>
      <c r="G505" s="9" t="n">
        <v>100800</v>
      </c>
      <c r="H505" s="8" t="n">
        <v>60</v>
      </c>
      <c r="I505" s="8" t="n">
        <v>55</v>
      </c>
      <c r="J505" s="8" t="n">
        <v>0</v>
      </c>
      <c r="K505" s="10" t="n">
        <v>0.06</v>
      </c>
      <c r="L505" s="8" t="s">
        <v>39</v>
      </c>
      <c r="M505" s="11" t="n">
        <f aca="false">IF(AND(H505&lt;=Criteria!$C$6,J505&lt;=Criteria!$C$7,L505="Yes",OR(C505&lt;&gt;"Catering",K505&gt;=Criteria!$C$8),D505&lt;&gt;Criteria!$C$9),1,0)</f>
        <v>1</v>
      </c>
    </row>
    <row r="506" customFormat="false" ht="15" hidden="false" customHeight="false" outlineLevel="0" collapsed="false">
      <c r="A506" s="12" t="s">
        <v>994</v>
      </c>
      <c r="B506" s="12" t="s">
        <v>995</v>
      </c>
      <c r="C506" s="12" t="s">
        <v>32</v>
      </c>
      <c r="D506" s="12" t="s">
        <v>42</v>
      </c>
      <c r="E506" s="12" t="s">
        <v>38</v>
      </c>
      <c r="F506" s="12" t="s">
        <v>25</v>
      </c>
      <c r="G506" s="13" t="n">
        <v>39900</v>
      </c>
      <c r="H506" s="12" t="n">
        <v>60</v>
      </c>
      <c r="I506" s="12" t="n">
        <v>24</v>
      </c>
      <c r="J506" s="12" t="n">
        <v>0</v>
      </c>
      <c r="K506" s="14" t="n">
        <v>0.24</v>
      </c>
      <c r="L506" s="12" t="s">
        <v>39</v>
      </c>
      <c r="M506" s="15" t="n">
        <f aca="false">IF(AND(H506&lt;=Criteria!$C$6,J506&lt;=Criteria!$C$7,L506="Yes",OR(C506&lt;&gt;"Catering",K506&gt;=Criteria!$C$8),D506&lt;&gt;Criteria!$C$9),1,0)</f>
        <v>1</v>
      </c>
    </row>
    <row r="507" customFormat="false" ht="15" hidden="false" customHeight="false" outlineLevel="0" collapsed="false">
      <c r="A507" s="8" t="s">
        <v>996</v>
      </c>
      <c r="B507" s="8" t="s">
        <v>997</v>
      </c>
      <c r="C507" s="8" t="s">
        <v>32</v>
      </c>
      <c r="D507" s="8" t="s">
        <v>48</v>
      </c>
      <c r="E507" s="8" t="s">
        <v>38</v>
      </c>
      <c r="F507" s="8" t="s">
        <v>33</v>
      </c>
      <c r="G507" s="9" t="n">
        <v>209300</v>
      </c>
      <c r="H507" s="8" t="n">
        <v>60</v>
      </c>
      <c r="I507" s="8" t="n">
        <v>32</v>
      </c>
      <c r="J507" s="8" t="n">
        <v>0</v>
      </c>
      <c r="K507" s="10" t="n">
        <v>0.1</v>
      </c>
      <c r="L507" s="8" t="s">
        <v>39</v>
      </c>
      <c r="M507" s="11" t="n">
        <f aca="false">IF(AND(H507&lt;=Criteria!$C$6,J507&lt;=Criteria!$C$7,L507="Yes",OR(C507&lt;&gt;"Catering",K507&gt;=Criteria!$C$8),D507&lt;&gt;Criteria!$C$9),1,0)</f>
        <v>1</v>
      </c>
    </row>
    <row r="508" customFormat="false" ht="15" hidden="false" customHeight="false" outlineLevel="0" collapsed="false">
      <c r="A508" s="12" t="s">
        <v>998</v>
      </c>
      <c r="B508" s="12" t="s">
        <v>999</v>
      </c>
      <c r="C508" s="12" t="s">
        <v>22</v>
      </c>
      <c r="D508" s="12" t="s">
        <v>133</v>
      </c>
      <c r="E508" s="12" t="s">
        <v>24</v>
      </c>
      <c r="F508" s="12" t="s">
        <v>33</v>
      </c>
      <c r="G508" s="13" t="n">
        <v>64900</v>
      </c>
      <c r="H508" s="12" t="n">
        <v>48</v>
      </c>
      <c r="I508" s="12" t="n">
        <v>19</v>
      </c>
      <c r="J508" s="12" t="n">
        <v>0</v>
      </c>
      <c r="K508" s="14" t="n">
        <v>0.25</v>
      </c>
      <c r="L508" s="12" t="s">
        <v>39</v>
      </c>
      <c r="M508" s="15" t="n">
        <f aca="false">IF(AND(H508&lt;=Criteria!$C$6,J508&lt;=Criteria!$C$7,L508="Yes",OR(C508&lt;&gt;"Catering",K508&gt;=Criteria!$C$8),D508&lt;&gt;Criteria!$C$9),1,0)</f>
        <v>1</v>
      </c>
    </row>
    <row r="509" customFormat="false" ht="15" hidden="false" customHeight="false" outlineLevel="0" collapsed="false">
      <c r="A509" s="8" t="s">
        <v>1000</v>
      </c>
      <c r="B509" s="8" t="s">
        <v>1001</v>
      </c>
      <c r="C509" s="8" t="s">
        <v>32</v>
      </c>
      <c r="D509" s="8" t="s">
        <v>75</v>
      </c>
      <c r="E509" s="8" t="s">
        <v>24</v>
      </c>
      <c r="F509" s="8" t="s">
        <v>53</v>
      </c>
      <c r="G509" s="9" t="n">
        <v>41100</v>
      </c>
      <c r="H509" s="8" t="n">
        <v>60</v>
      </c>
      <c r="I509" s="8" t="n">
        <v>48</v>
      </c>
      <c r="J509" s="8" t="n">
        <v>0</v>
      </c>
      <c r="K509" s="10" t="n">
        <v>0.11</v>
      </c>
      <c r="L509" s="8" t="s">
        <v>39</v>
      </c>
      <c r="M509" s="11" t="n">
        <f aca="false">IF(AND(H509&lt;=Criteria!$C$6,J509&lt;=Criteria!$C$7,L509="Yes",OR(C509&lt;&gt;"Catering",K509&gt;=Criteria!$C$8),D509&lt;&gt;Criteria!$C$9),1,0)</f>
        <v>1</v>
      </c>
    </row>
    <row r="510" customFormat="false" ht="15" hidden="false" customHeight="false" outlineLevel="0" collapsed="false">
      <c r="A510" s="12" t="s">
        <v>1002</v>
      </c>
      <c r="B510" s="12" t="s">
        <v>1003</v>
      </c>
      <c r="C510" s="12" t="s">
        <v>22</v>
      </c>
      <c r="D510" s="12" t="s">
        <v>48</v>
      </c>
      <c r="E510" s="12" t="s">
        <v>38</v>
      </c>
      <c r="F510" s="12" t="s">
        <v>25</v>
      </c>
      <c r="G510" s="13" t="n">
        <v>60300</v>
      </c>
      <c r="H510" s="12" t="n">
        <v>72</v>
      </c>
      <c r="I510" s="12" t="n">
        <v>58</v>
      </c>
      <c r="J510" s="12" t="n">
        <v>0</v>
      </c>
      <c r="K510" s="14" t="n">
        <v>0.09</v>
      </c>
      <c r="L510" s="12" t="s">
        <v>39</v>
      </c>
      <c r="M510" s="15" t="n">
        <f aca="false">IF(AND(H510&lt;=Criteria!$C$6,J510&lt;=Criteria!$C$7,L510="Yes",OR(C510&lt;&gt;"Catering",K510&gt;=Criteria!$C$8),D510&lt;&gt;Criteria!$C$9),1,0)</f>
        <v>0</v>
      </c>
    </row>
    <row r="511" customFormat="false" ht="15" hidden="false" customHeight="false" outlineLevel="0" collapsed="false">
      <c r="A511" s="8" t="s">
        <v>1004</v>
      </c>
      <c r="B511" s="8" t="s">
        <v>1005</v>
      </c>
      <c r="C511" s="8" t="s">
        <v>32</v>
      </c>
      <c r="D511" s="8" t="s">
        <v>37</v>
      </c>
      <c r="E511" s="8" t="s">
        <v>38</v>
      </c>
      <c r="F511" s="8" t="s">
        <v>25</v>
      </c>
      <c r="G511" s="9" t="n">
        <v>135600</v>
      </c>
      <c r="H511" s="8" t="n">
        <v>72</v>
      </c>
      <c r="I511" s="8" t="n">
        <v>33</v>
      </c>
      <c r="J511" s="8" t="n">
        <v>0</v>
      </c>
      <c r="K511" s="10" t="n">
        <v>0.06</v>
      </c>
      <c r="L511" s="8" t="s">
        <v>39</v>
      </c>
      <c r="M511" s="11" t="n">
        <f aca="false">IF(AND(H511&lt;=Criteria!$C$6,J511&lt;=Criteria!$C$7,L511="Yes",OR(C511&lt;&gt;"Catering",K511&gt;=Criteria!$C$8),D511&lt;&gt;Criteria!$C$9),1,0)</f>
        <v>1</v>
      </c>
    </row>
    <row r="512" customFormat="false" ht="15" hidden="false" customHeight="false" outlineLevel="0" collapsed="false">
      <c r="A512" s="12" t="s">
        <v>1006</v>
      </c>
      <c r="B512" s="12" t="s">
        <v>931</v>
      </c>
      <c r="C512" s="12" t="s">
        <v>32</v>
      </c>
      <c r="D512" s="12" t="s">
        <v>48</v>
      </c>
      <c r="E512" s="12" t="s">
        <v>38</v>
      </c>
      <c r="F512" s="12" t="s">
        <v>33</v>
      </c>
      <c r="G512" s="13" t="n">
        <v>245300</v>
      </c>
      <c r="H512" s="12" t="n">
        <v>36</v>
      </c>
      <c r="I512" s="12" t="n">
        <v>10</v>
      </c>
      <c r="J512" s="12" t="n">
        <v>0</v>
      </c>
      <c r="K512" s="14" t="n">
        <v>0.23</v>
      </c>
      <c r="L512" s="12" t="s">
        <v>39</v>
      </c>
      <c r="M512" s="15" t="n">
        <f aca="false">IF(AND(H512&lt;=Criteria!$C$6,J512&lt;=Criteria!$C$7,L512="Yes",OR(C512&lt;&gt;"Catering",K512&gt;=Criteria!$C$8),D512&lt;&gt;Criteria!$C$9),1,0)</f>
        <v>1</v>
      </c>
    </row>
    <row r="513" customFormat="false" ht="15" hidden="false" customHeight="false" outlineLevel="0" collapsed="false">
      <c r="A513" s="8" t="s">
        <v>1007</v>
      </c>
      <c r="B513" s="8" t="s">
        <v>1008</v>
      </c>
      <c r="C513" s="8" t="s">
        <v>32</v>
      </c>
      <c r="D513" s="8" t="s">
        <v>133</v>
      </c>
      <c r="E513" s="8" t="s">
        <v>24</v>
      </c>
      <c r="F513" s="8" t="s">
        <v>53</v>
      </c>
      <c r="G513" s="9" t="n">
        <v>174900</v>
      </c>
      <c r="H513" s="8" t="n">
        <v>36</v>
      </c>
      <c r="I513" s="8" t="n">
        <v>22</v>
      </c>
      <c r="J513" s="8" t="n">
        <v>0</v>
      </c>
      <c r="K513" s="10" t="n">
        <v>0.13</v>
      </c>
      <c r="L513" s="8" t="s">
        <v>39</v>
      </c>
      <c r="M513" s="11" t="n">
        <f aca="false">IF(AND(H513&lt;=Criteria!$C$6,J513&lt;=Criteria!$C$7,L513="Yes",OR(C513&lt;&gt;"Catering",K513&gt;=Criteria!$C$8),D513&lt;&gt;Criteria!$C$9),1,0)</f>
        <v>1</v>
      </c>
    </row>
    <row r="514" customFormat="false" ht="15" hidden="false" customHeight="false" outlineLevel="0" collapsed="false">
      <c r="A514" s="12" t="s">
        <v>1009</v>
      </c>
      <c r="B514" s="12" t="s">
        <v>1010</v>
      </c>
      <c r="C514" s="12" t="s">
        <v>32</v>
      </c>
      <c r="D514" s="12" t="s">
        <v>46</v>
      </c>
      <c r="E514" s="12" t="s">
        <v>24</v>
      </c>
      <c r="F514" s="12" t="s">
        <v>25</v>
      </c>
      <c r="G514" s="13" t="n">
        <v>151700</v>
      </c>
      <c r="H514" s="12" t="n">
        <v>36</v>
      </c>
      <c r="I514" s="12" t="n">
        <v>18</v>
      </c>
      <c r="J514" s="12" t="n">
        <v>0</v>
      </c>
      <c r="K514" s="14" t="n">
        <v>0.21</v>
      </c>
      <c r="L514" s="12" t="s">
        <v>39</v>
      </c>
      <c r="M514" s="15" t="n">
        <f aca="false">IF(AND(H514&lt;=Criteria!$C$6,J514&lt;=Criteria!$C$7,L514="Yes",OR(C514&lt;&gt;"Catering",K514&gt;=Criteria!$C$8),D514&lt;&gt;Criteria!$C$9),1,0)</f>
        <v>1</v>
      </c>
    </row>
    <row r="515" customFormat="false" ht="15" hidden="false" customHeight="false" outlineLevel="0" collapsed="false">
      <c r="A515" s="8" t="s">
        <v>1011</v>
      </c>
      <c r="B515" s="8" t="s">
        <v>1012</v>
      </c>
      <c r="C515" s="8" t="s">
        <v>36</v>
      </c>
      <c r="D515" s="8" t="s">
        <v>42</v>
      </c>
      <c r="E515" s="8" t="s">
        <v>38</v>
      </c>
      <c r="F515" s="8" t="s">
        <v>53</v>
      </c>
      <c r="G515" s="9" t="n">
        <v>225700</v>
      </c>
      <c r="H515" s="8" t="n">
        <v>72</v>
      </c>
      <c r="I515" s="8" t="n">
        <v>55</v>
      </c>
      <c r="J515" s="8" t="n">
        <v>0</v>
      </c>
      <c r="K515" s="10" t="n">
        <v>0.07</v>
      </c>
      <c r="L515" s="8" t="s">
        <v>39</v>
      </c>
      <c r="M515" s="11" t="n">
        <f aca="false">IF(AND(H515&lt;=Criteria!$C$6,J515&lt;=Criteria!$C$7,L515="Yes",OR(C515&lt;&gt;"Catering",K515&gt;=Criteria!$C$8),D515&lt;&gt;Criteria!$C$9),1,0)</f>
        <v>1</v>
      </c>
    </row>
    <row r="516" customFormat="false" ht="15" hidden="false" customHeight="false" outlineLevel="0" collapsed="false">
      <c r="A516" s="12" t="s">
        <v>1013</v>
      </c>
      <c r="B516" s="12" t="s">
        <v>1014</v>
      </c>
      <c r="C516" s="12" t="s">
        <v>36</v>
      </c>
      <c r="D516" s="12" t="s">
        <v>42</v>
      </c>
      <c r="E516" s="12" t="s">
        <v>38</v>
      </c>
      <c r="F516" s="12" t="s">
        <v>25</v>
      </c>
      <c r="G516" s="13" t="n">
        <v>117200</v>
      </c>
      <c r="H516" s="12" t="n">
        <v>48</v>
      </c>
      <c r="I516" s="12" t="n">
        <v>35</v>
      </c>
      <c r="J516" s="12" t="n">
        <v>0</v>
      </c>
      <c r="K516" s="14" t="n">
        <v>0.1</v>
      </c>
      <c r="L516" s="12" t="s">
        <v>39</v>
      </c>
      <c r="M516" s="15" t="n">
        <f aca="false">IF(AND(H516&lt;=Criteria!$C$6,J516&lt;=Criteria!$C$7,L516="Yes",OR(C516&lt;&gt;"Catering",K516&gt;=Criteria!$C$8),D516&lt;&gt;Criteria!$C$9),1,0)</f>
        <v>1</v>
      </c>
    </row>
    <row r="517" customFormat="false" ht="15" hidden="false" customHeight="false" outlineLevel="0" collapsed="false">
      <c r="A517" s="8" t="s">
        <v>1015</v>
      </c>
      <c r="B517" s="8" t="s">
        <v>1016</v>
      </c>
      <c r="C517" s="8" t="s">
        <v>32</v>
      </c>
      <c r="D517" s="8" t="s">
        <v>61</v>
      </c>
      <c r="E517" s="8" t="s">
        <v>24</v>
      </c>
      <c r="F517" s="8" t="s">
        <v>25</v>
      </c>
      <c r="G517" s="9" t="n">
        <v>105500</v>
      </c>
      <c r="H517" s="8" t="n">
        <v>72</v>
      </c>
      <c r="I517" s="8" t="n">
        <v>55</v>
      </c>
      <c r="J517" s="8" t="n">
        <v>0</v>
      </c>
      <c r="K517" s="10" t="n">
        <v>0.2</v>
      </c>
      <c r="L517" s="8" t="s">
        <v>39</v>
      </c>
      <c r="M517" s="11" t="n">
        <f aca="false">IF(AND(H517&lt;=Criteria!$C$6,J517&lt;=Criteria!$C$7,L517="Yes",OR(C517&lt;&gt;"Catering",K517&gt;=Criteria!$C$8),D517&lt;&gt;Criteria!$C$9),1,0)</f>
        <v>1</v>
      </c>
    </row>
    <row r="518" customFormat="false" ht="15" hidden="false" customHeight="false" outlineLevel="0" collapsed="false">
      <c r="A518" s="12" t="s">
        <v>1017</v>
      </c>
      <c r="B518" s="12" t="s">
        <v>1018</v>
      </c>
      <c r="C518" s="12" t="s">
        <v>32</v>
      </c>
      <c r="D518" s="12" t="s">
        <v>37</v>
      </c>
      <c r="E518" s="12" t="s">
        <v>38</v>
      </c>
      <c r="F518" s="12" t="s">
        <v>25</v>
      </c>
      <c r="G518" s="13" t="n">
        <v>110100</v>
      </c>
      <c r="H518" s="12" t="n">
        <v>48</v>
      </c>
      <c r="I518" s="12" t="n">
        <v>42</v>
      </c>
      <c r="J518" s="12" t="n">
        <v>0</v>
      </c>
      <c r="K518" s="14" t="n">
        <v>0.19</v>
      </c>
      <c r="L518" s="12" t="s">
        <v>39</v>
      </c>
      <c r="M518" s="15" t="n">
        <f aca="false">IF(AND(H518&lt;=Criteria!$C$6,J518&lt;=Criteria!$C$7,L518="Yes",OR(C518&lt;&gt;"Catering",K518&gt;=Criteria!$C$8),D518&lt;&gt;Criteria!$C$9),1,0)</f>
        <v>1</v>
      </c>
    </row>
    <row r="519" customFormat="false" ht="15" hidden="false" customHeight="false" outlineLevel="0" collapsed="false">
      <c r="A519" s="8" t="s">
        <v>1019</v>
      </c>
      <c r="B519" s="8" t="s">
        <v>1020</v>
      </c>
      <c r="C519" s="8" t="s">
        <v>36</v>
      </c>
      <c r="D519" s="8" t="s">
        <v>108</v>
      </c>
      <c r="E519" s="8" t="s">
        <v>108</v>
      </c>
      <c r="F519" s="8" t="s">
        <v>33</v>
      </c>
      <c r="G519" s="9" t="n">
        <v>102500</v>
      </c>
      <c r="H519" s="8" t="n">
        <v>72</v>
      </c>
      <c r="I519" s="8" t="n">
        <v>62</v>
      </c>
      <c r="J519" s="8" t="n">
        <v>0</v>
      </c>
      <c r="K519" s="10" t="n">
        <v>0.11</v>
      </c>
      <c r="L519" s="8" t="s">
        <v>39</v>
      </c>
      <c r="M519" s="11" t="n">
        <f aca="false">IF(AND(H519&lt;=Criteria!$C$6,J519&lt;=Criteria!$C$7,L519="Yes",OR(C519&lt;&gt;"Catering",K519&gt;=Criteria!$C$8),D519&lt;&gt;Criteria!$C$9),1,0)</f>
        <v>1</v>
      </c>
    </row>
    <row r="520" customFormat="false" ht="15" hidden="false" customHeight="false" outlineLevel="0" collapsed="false">
      <c r="A520" s="12" t="s">
        <v>1021</v>
      </c>
      <c r="B520" s="12" t="s">
        <v>1022</v>
      </c>
      <c r="C520" s="12" t="s">
        <v>22</v>
      </c>
      <c r="D520" s="12" t="s">
        <v>108</v>
      </c>
      <c r="E520" s="12" t="s">
        <v>108</v>
      </c>
      <c r="F520" s="12" t="s">
        <v>53</v>
      </c>
      <c r="G520" s="13" t="n">
        <v>32200</v>
      </c>
      <c r="H520" s="12" t="n">
        <v>36</v>
      </c>
      <c r="I520" s="12" t="n">
        <v>15</v>
      </c>
      <c r="J520" s="12" t="n">
        <v>0</v>
      </c>
      <c r="K520" s="14" t="n">
        <v>0</v>
      </c>
      <c r="L520" s="12" t="s">
        <v>39</v>
      </c>
      <c r="M520" s="15" t="n">
        <f aca="false">IF(AND(H520&lt;=Criteria!$C$6,J520&lt;=Criteria!$C$7,L520="Yes",OR(C520&lt;&gt;"Catering",K520&gt;=Criteria!$C$8),D520&lt;&gt;Criteria!$C$9),1,0)</f>
        <v>0</v>
      </c>
    </row>
    <row r="521" customFormat="false" ht="15" hidden="false" customHeight="false" outlineLevel="0" collapsed="false">
      <c r="A521" s="8" t="s">
        <v>1023</v>
      </c>
      <c r="B521" s="8" t="s">
        <v>1024</v>
      </c>
      <c r="C521" s="8" t="s">
        <v>22</v>
      </c>
      <c r="D521" s="8" t="s">
        <v>133</v>
      </c>
      <c r="E521" s="8" t="s">
        <v>24</v>
      </c>
      <c r="F521" s="8" t="s">
        <v>53</v>
      </c>
      <c r="G521" s="9" t="n">
        <v>102300</v>
      </c>
      <c r="H521" s="8" t="n">
        <v>60</v>
      </c>
      <c r="I521" s="8" t="n">
        <v>41</v>
      </c>
      <c r="J521" s="8" t="n">
        <v>0</v>
      </c>
      <c r="K521" s="10" t="n">
        <v>0.21</v>
      </c>
      <c r="L521" s="8" t="s">
        <v>39</v>
      </c>
      <c r="M521" s="11" t="n">
        <f aca="false">IF(AND(H521&lt;=Criteria!$C$6,J521&lt;=Criteria!$C$7,L521="Yes",OR(C521&lt;&gt;"Catering",K521&gt;=Criteria!$C$8),D521&lt;&gt;Criteria!$C$9),1,0)</f>
        <v>1</v>
      </c>
    </row>
    <row r="522" customFormat="false" ht="15" hidden="false" customHeight="false" outlineLevel="0" collapsed="false">
      <c r="A522" s="12" t="s">
        <v>1025</v>
      </c>
      <c r="B522" s="12" t="s">
        <v>1026</v>
      </c>
      <c r="C522" s="12" t="s">
        <v>32</v>
      </c>
      <c r="D522" s="12" t="s">
        <v>61</v>
      </c>
      <c r="E522" s="12" t="s">
        <v>24</v>
      </c>
      <c r="F522" s="12" t="s">
        <v>33</v>
      </c>
      <c r="G522" s="13" t="n">
        <v>108100</v>
      </c>
      <c r="H522" s="12" t="n">
        <v>72</v>
      </c>
      <c r="I522" s="12" t="n">
        <v>40</v>
      </c>
      <c r="J522" s="12" t="n">
        <v>0</v>
      </c>
      <c r="K522" s="14" t="n">
        <v>0.06</v>
      </c>
      <c r="L522" s="12" t="s">
        <v>39</v>
      </c>
      <c r="M522" s="15" t="n">
        <f aca="false">IF(AND(H522&lt;=Criteria!$C$6,J522&lt;=Criteria!$C$7,L522="Yes",OR(C522&lt;&gt;"Catering",K522&gt;=Criteria!$C$8),D522&lt;&gt;Criteria!$C$9),1,0)</f>
        <v>1</v>
      </c>
    </row>
    <row r="523" customFormat="false" ht="15" hidden="false" customHeight="false" outlineLevel="0" collapsed="false">
      <c r="A523" s="8" t="s">
        <v>1027</v>
      </c>
      <c r="B523" s="8" t="s">
        <v>1028</v>
      </c>
      <c r="C523" s="8" t="s">
        <v>22</v>
      </c>
      <c r="D523" s="8" t="s">
        <v>48</v>
      </c>
      <c r="E523" s="8" t="s">
        <v>38</v>
      </c>
      <c r="F523" s="8" t="s">
        <v>53</v>
      </c>
      <c r="G523" s="9" t="n">
        <v>67300</v>
      </c>
      <c r="H523" s="8" t="n">
        <v>48</v>
      </c>
      <c r="I523" s="8" t="n">
        <v>43</v>
      </c>
      <c r="J523" s="8" t="n">
        <v>0</v>
      </c>
      <c r="K523" s="10" t="n">
        <v>0.09</v>
      </c>
      <c r="L523" s="8" t="s">
        <v>39</v>
      </c>
      <c r="M523" s="11" t="n">
        <f aca="false">IF(AND(H523&lt;=Criteria!$C$6,J523&lt;=Criteria!$C$7,L523="Yes",OR(C523&lt;&gt;"Catering",K523&gt;=Criteria!$C$8),D523&lt;&gt;Criteria!$C$9),1,0)</f>
        <v>0</v>
      </c>
    </row>
    <row r="524" customFormat="false" ht="15" hidden="false" customHeight="false" outlineLevel="0" collapsed="false">
      <c r="A524" s="12" t="s">
        <v>1029</v>
      </c>
      <c r="B524" s="12" t="s">
        <v>1030</v>
      </c>
      <c r="C524" s="12" t="s">
        <v>22</v>
      </c>
      <c r="D524" s="12" t="s">
        <v>48</v>
      </c>
      <c r="E524" s="12" t="s">
        <v>38</v>
      </c>
      <c r="F524" s="12" t="s">
        <v>33</v>
      </c>
      <c r="G524" s="13" t="n">
        <v>51700</v>
      </c>
      <c r="H524" s="12" t="n">
        <v>48</v>
      </c>
      <c r="I524" s="12" t="n">
        <v>41</v>
      </c>
      <c r="J524" s="12" t="n">
        <v>0</v>
      </c>
      <c r="K524" s="14" t="n">
        <v>0.15</v>
      </c>
      <c r="L524" s="12" t="s">
        <v>39</v>
      </c>
      <c r="M524" s="15" t="n">
        <f aca="false">IF(AND(H524&lt;=Criteria!$C$6,J524&lt;=Criteria!$C$7,L524="Yes",OR(C524&lt;&gt;"Catering",K524&gt;=Criteria!$C$8),D524&lt;&gt;Criteria!$C$9),1,0)</f>
        <v>1</v>
      </c>
    </row>
    <row r="525" customFormat="false" ht="15" hidden="false" customHeight="false" outlineLevel="0" collapsed="false">
      <c r="A525" s="8" t="s">
        <v>1031</v>
      </c>
      <c r="B525" s="8" t="s">
        <v>1032</v>
      </c>
      <c r="C525" s="8" t="s">
        <v>22</v>
      </c>
      <c r="D525" s="8" t="s">
        <v>37</v>
      </c>
      <c r="E525" s="8" t="s">
        <v>38</v>
      </c>
      <c r="F525" s="8" t="s">
        <v>33</v>
      </c>
      <c r="G525" s="9" t="n">
        <v>112700</v>
      </c>
      <c r="H525" s="8" t="n">
        <v>60</v>
      </c>
      <c r="I525" s="8" t="n">
        <v>30</v>
      </c>
      <c r="J525" s="8" t="n">
        <v>0</v>
      </c>
      <c r="K525" s="10" t="n">
        <v>0.17</v>
      </c>
      <c r="L525" s="8" t="s">
        <v>39</v>
      </c>
      <c r="M525" s="11" t="n">
        <f aca="false">IF(AND(H525&lt;=Criteria!$C$6,J525&lt;=Criteria!$C$7,L525="Yes",OR(C525&lt;&gt;"Catering",K525&gt;=Criteria!$C$8),D525&lt;&gt;Criteria!$C$9),1,0)</f>
        <v>1</v>
      </c>
    </row>
    <row r="526" customFormat="false" ht="15" hidden="false" customHeight="false" outlineLevel="0" collapsed="false">
      <c r="A526" s="12" t="s">
        <v>1033</v>
      </c>
      <c r="B526" s="12" t="s">
        <v>1034</v>
      </c>
      <c r="C526" s="12" t="s">
        <v>32</v>
      </c>
      <c r="D526" s="12" t="s">
        <v>23</v>
      </c>
      <c r="E526" s="12" t="s">
        <v>24</v>
      </c>
      <c r="F526" s="12" t="s">
        <v>53</v>
      </c>
      <c r="G526" s="13" t="n">
        <v>175500</v>
      </c>
      <c r="H526" s="12" t="n">
        <v>72</v>
      </c>
      <c r="I526" s="12" t="n">
        <v>38</v>
      </c>
      <c r="J526" s="12" t="n">
        <v>0</v>
      </c>
      <c r="K526" s="14" t="n">
        <v>0.24</v>
      </c>
      <c r="L526" s="12" t="s">
        <v>39</v>
      </c>
      <c r="M526" s="15" t="n">
        <f aca="false">IF(AND(H526&lt;=Criteria!$C$6,J526&lt;=Criteria!$C$7,L526="Yes",OR(C526&lt;&gt;"Catering",K526&gt;=Criteria!$C$8),D526&lt;&gt;Criteria!$C$9),1,0)</f>
        <v>0</v>
      </c>
    </row>
    <row r="527" customFormat="false" ht="15" hidden="false" customHeight="false" outlineLevel="0" collapsed="false">
      <c r="A527" s="8" t="s">
        <v>1035</v>
      </c>
      <c r="B527" s="8" t="s">
        <v>1036</v>
      </c>
      <c r="C527" s="8" t="s">
        <v>32</v>
      </c>
      <c r="D527" s="8" t="s">
        <v>42</v>
      </c>
      <c r="E527" s="8" t="s">
        <v>38</v>
      </c>
      <c r="F527" s="8" t="s">
        <v>33</v>
      </c>
      <c r="G527" s="9" t="n">
        <v>107900</v>
      </c>
      <c r="H527" s="8" t="n">
        <v>48</v>
      </c>
      <c r="I527" s="8" t="n">
        <v>34</v>
      </c>
      <c r="J527" s="8" t="n">
        <v>0</v>
      </c>
      <c r="K527" s="10" t="n">
        <v>0.21</v>
      </c>
      <c r="L527" s="8" t="s">
        <v>39</v>
      </c>
      <c r="M527" s="11" t="n">
        <f aca="false">IF(AND(H527&lt;=Criteria!$C$6,J527&lt;=Criteria!$C$7,L527="Yes",OR(C527&lt;&gt;"Catering",K527&gt;=Criteria!$C$8),D527&lt;&gt;Criteria!$C$9),1,0)</f>
        <v>1</v>
      </c>
    </row>
    <row r="528" customFormat="false" ht="15" hidden="false" customHeight="false" outlineLevel="0" collapsed="false">
      <c r="A528" s="12" t="s">
        <v>1037</v>
      </c>
      <c r="B528" s="12" t="s">
        <v>1038</v>
      </c>
      <c r="C528" s="12" t="s">
        <v>32</v>
      </c>
      <c r="D528" s="12" t="s">
        <v>48</v>
      </c>
      <c r="E528" s="12" t="s">
        <v>38</v>
      </c>
      <c r="F528" s="12" t="s">
        <v>33</v>
      </c>
      <c r="G528" s="13" t="n">
        <v>236500</v>
      </c>
      <c r="H528" s="12" t="n">
        <v>72</v>
      </c>
      <c r="I528" s="12" t="n">
        <v>23</v>
      </c>
      <c r="J528" s="12" t="n">
        <v>0</v>
      </c>
      <c r="K528" s="14" t="n">
        <v>0.19</v>
      </c>
      <c r="L528" s="12" t="s">
        <v>39</v>
      </c>
      <c r="M528" s="15" t="n">
        <f aca="false">IF(AND(H528&lt;=Criteria!$C$6,J528&lt;=Criteria!$C$7,L528="Yes",OR(C528&lt;&gt;"Catering",K528&gt;=Criteria!$C$8),D528&lt;&gt;Criteria!$C$9),1,0)</f>
        <v>1</v>
      </c>
    </row>
    <row r="529" customFormat="false" ht="15" hidden="false" customHeight="false" outlineLevel="0" collapsed="false">
      <c r="A529" s="8" t="s">
        <v>1039</v>
      </c>
      <c r="B529" s="8" t="s">
        <v>1040</v>
      </c>
      <c r="C529" s="8" t="s">
        <v>36</v>
      </c>
      <c r="D529" s="8" t="s">
        <v>108</v>
      </c>
      <c r="E529" s="8" t="s">
        <v>108</v>
      </c>
      <c r="F529" s="8" t="s">
        <v>33</v>
      </c>
      <c r="G529" s="9" t="n">
        <v>76100</v>
      </c>
      <c r="H529" s="8" t="n">
        <v>36</v>
      </c>
      <c r="I529" s="8" t="n">
        <v>14</v>
      </c>
      <c r="J529" s="8" t="n">
        <v>0</v>
      </c>
      <c r="K529" s="10" t="n">
        <v>0.07</v>
      </c>
      <c r="L529" s="8" t="s">
        <v>39</v>
      </c>
      <c r="M529" s="11" t="n">
        <f aca="false">IF(AND(H529&lt;=Criteria!$C$6,J529&lt;=Criteria!$C$7,L529="Yes",OR(C529&lt;&gt;"Catering",K529&gt;=Criteria!$C$8),D529&lt;&gt;Criteria!$C$9),1,0)</f>
        <v>1</v>
      </c>
    </row>
    <row r="530" customFormat="false" ht="15" hidden="false" customHeight="false" outlineLevel="0" collapsed="false">
      <c r="A530" s="12" t="s">
        <v>1041</v>
      </c>
      <c r="B530" s="12" t="s">
        <v>1042</v>
      </c>
      <c r="C530" s="12" t="s">
        <v>36</v>
      </c>
      <c r="D530" s="12" t="s">
        <v>37</v>
      </c>
      <c r="E530" s="12" t="s">
        <v>38</v>
      </c>
      <c r="F530" s="12" t="s">
        <v>53</v>
      </c>
      <c r="G530" s="13" t="n">
        <v>208100</v>
      </c>
      <c r="H530" s="12" t="n">
        <v>72</v>
      </c>
      <c r="I530" s="12" t="n">
        <v>63</v>
      </c>
      <c r="J530" s="12" t="n">
        <v>0</v>
      </c>
      <c r="K530" s="14" t="n">
        <v>0.15</v>
      </c>
      <c r="L530" s="12" t="s">
        <v>39</v>
      </c>
      <c r="M530" s="15" t="n">
        <f aca="false">IF(AND(H530&lt;=Criteria!$C$6,J530&lt;=Criteria!$C$7,L530="Yes",OR(C530&lt;&gt;"Catering",K530&gt;=Criteria!$C$8),D530&lt;&gt;Criteria!$C$9),1,0)</f>
        <v>1</v>
      </c>
    </row>
    <row r="531" customFormat="false" ht="15" hidden="false" customHeight="false" outlineLevel="0" collapsed="false">
      <c r="A531" s="8" t="s">
        <v>1043</v>
      </c>
      <c r="B531" s="8" t="s">
        <v>1044</v>
      </c>
      <c r="C531" s="8" t="s">
        <v>32</v>
      </c>
      <c r="D531" s="8" t="s">
        <v>133</v>
      </c>
      <c r="E531" s="8" t="s">
        <v>24</v>
      </c>
      <c r="F531" s="8" t="s">
        <v>33</v>
      </c>
      <c r="G531" s="9" t="n">
        <v>126900</v>
      </c>
      <c r="H531" s="8" t="n">
        <v>48</v>
      </c>
      <c r="I531" s="8" t="n">
        <v>25</v>
      </c>
      <c r="J531" s="8" t="n">
        <v>0</v>
      </c>
      <c r="K531" s="10" t="n">
        <v>0.22</v>
      </c>
      <c r="L531" s="8" t="s">
        <v>39</v>
      </c>
      <c r="M531" s="11" t="n">
        <f aca="false">IF(AND(H531&lt;=Criteria!$C$6,J531&lt;=Criteria!$C$7,L531="Yes",OR(C531&lt;&gt;"Catering",K531&gt;=Criteria!$C$8),D531&lt;&gt;Criteria!$C$9),1,0)</f>
        <v>1</v>
      </c>
    </row>
    <row r="532" customFormat="false" ht="15" hidden="false" customHeight="false" outlineLevel="0" collapsed="false">
      <c r="A532" s="12" t="s">
        <v>1045</v>
      </c>
      <c r="B532" s="12" t="s">
        <v>1046</v>
      </c>
      <c r="C532" s="12" t="s">
        <v>32</v>
      </c>
      <c r="D532" s="12" t="s">
        <v>37</v>
      </c>
      <c r="E532" s="12" t="s">
        <v>38</v>
      </c>
      <c r="F532" s="12" t="s">
        <v>53</v>
      </c>
      <c r="G532" s="13" t="n">
        <v>182000</v>
      </c>
      <c r="H532" s="12" t="n">
        <v>72</v>
      </c>
      <c r="I532" s="12" t="n">
        <v>49</v>
      </c>
      <c r="J532" s="12" t="n">
        <v>0</v>
      </c>
      <c r="K532" s="14" t="n">
        <v>0.08</v>
      </c>
      <c r="L532" s="12" t="s">
        <v>39</v>
      </c>
      <c r="M532" s="15" t="n">
        <f aca="false">IF(AND(H532&lt;=Criteria!$C$6,J532&lt;=Criteria!$C$7,L532="Yes",OR(C532&lt;&gt;"Catering",K532&gt;=Criteria!$C$8),D532&lt;&gt;Criteria!$C$9),1,0)</f>
        <v>1</v>
      </c>
    </row>
    <row r="533" customFormat="false" ht="15" hidden="false" customHeight="false" outlineLevel="0" collapsed="false">
      <c r="A533" s="8" t="s">
        <v>1047</v>
      </c>
      <c r="B533" s="8" t="s">
        <v>1048</v>
      </c>
      <c r="C533" s="8" t="s">
        <v>36</v>
      </c>
      <c r="D533" s="8" t="s">
        <v>37</v>
      </c>
      <c r="E533" s="8" t="s">
        <v>38</v>
      </c>
      <c r="F533" s="8" t="s">
        <v>33</v>
      </c>
      <c r="G533" s="9" t="n">
        <v>63400</v>
      </c>
      <c r="H533" s="8" t="n">
        <v>48</v>
      </c>
      <c r="I533" s="8" t="n">
        <v>24</v>
      </c>
      <c r="J533" s="8" t="n">
        <v>0</v>
      </c>
      <c r="K533" s="10" t="n">
        <v>0.25</v>
      </c>
      <c r="L533" s="8" t="s">
        <v>39</v>
      </c>
      <c r="M533" s="11" t="n">
        <f aca="false">IF(AND(H533&lt;=Criteria!$C$6,J533&lt;=Criteria!$C$7,L533="Yes",OR(C533&lt;&gt;"Catering",K533&gt;=Criteria!$C$8),D533&lt;&gt;Criteria!$C$9),1,0)</f>
        <v>1</v>
      </c>
    </row>
    <row r="534" customFormat="false" ht="15" hidden="false" customHeight="false" outlineLevel="0" collapsed="false">
      <c r="A534" s="12" t="s">
        <v>1049</v>
      </c>
      <c r="B534" s="12" t="s">
        <v>1050</v>
      </c>
      <c r="C534" s="12" t="s">
        <v>36</v>
      </c>
      <c r="D534" s="12" t="s">
        <v>42</v>
      </c>
      <c r="E534" s="12" t="s">
        <v>38</v>
      </c>
      <c r="F534" s="12" t="s">
        <v>33</v>
      </c>
      <c r="G534" s="13" t="n">
        <v>296100</v>
      </c>
      <c r="H534" s="12" t="n">
        <v>72</v>
      </c>
      <c r="I534" s="12" t="n">
        <v>23</v>
      </c>
      <c r="J534" s="12" t="n">
        <v>25</v>
      </c>
      <c r="K534" s="14" t="n">
        <v>0.12</v>
      </c>
      <c r="L534" s="12" t="s">
        <v>39</v>
      </c>
      <c r="M534" s="15" t="n">
        <f aca="false">IF(AND(H534&lt;=Criteria!$C$6,J534&lt;=Criteria!$C$7,L534="Yes",OR(C534&lt;&gt;"Catering",K534&gt;=Criteria!$C$8),D534&lt;&gt;Criteria!$C$9),1,0)</f>
        <v>1</v>
      </c>
    </row>
    <row r="535" customFormat="false" ht="15" hidden="false" customHeight="false" outlineLevel="0" collapsed="false">
      <c r="A535" s="8" t="s">
        <v>1051</v>
      </c>
      <c r="B535" s="8" t="s">
        <v>1052</v>
      </c>
      <c r="C535" s="8" t="s">
        <v>22</v>
      </c>
      <c r="D535" s="8" t="s">
        <v>37</v>
      </c>
      <c r="E535" s="8" t="s">
        <v>38</v>
      </c>
      <c r="F535" s="8" t="s">
        <v>33</v>
      </c>
      <c r="G535" s="9" t="n">
        <v>38000</v>
      </c>
      <c r="H535" s="8" t="n">
        <v>72</v>
      </c>
      <c r="I535" s="8" t="n">
        <v>50</v>
      </c>
      <c r="J535" s="8" t="n">
        <v>0</v>
      </c>
      <c r="K535" s="10" t="n">
        <v>0.07</v>
      </c>
      <c r="L535" s="8" t="s">
        <v>39</v>
      </c>
      <c r="M535" s="11" t="n">
        <f aca="false">IF(AND(H535&lt;=Criteria!$C$6,J535&lt;=Criteria!$C$7,L535="Yes",OR(C535&lt;&gt;"Catering",K535&gt;=Criteria!$C$8),D535&lt;&gt;Criteria!$C$9),1,0)</f>
        <v>0</v>
      </c>
    </row>
    <row r="536" customFormat="false" ht="15" hidden="false" customHeight="false" outlineLevel="0" collapsed="false">
      <c r="A536" s="12" t="s">
        <v>1053</v>
      </c>
      <c r="B536" s="12" t="s">
        <v>1054</v>
      </c>
      <c r="C536" s="12" t="s">
        <v>32</v>
      </c>
      <c r="D536" s="12" t="s">
        <v>75</v>
      </c>
      <c r="E536" s="12" t="s">
        <v>24</v>
      </c>
      <c r="F536" s="12" t="s">
        <v>25</v>
      </c>
      <c r="G536" s="13" t="n">
        <v>216700</v>
      </c>
      <c r="H536" s="12" t="n">
        <v>60</v>
      </c>
      <c r="I536" s="12" t="n">
        <v>44</v>
      </c>
      <c r="J536" s="12" t="n">
        <v>0</v>
      </c>
      <c r="K536" s="14" t="n">
        <v>0.25</v>
      </c>
      <c r="L536" s="12" t="s">
        <v>39</v>
      </c>
      <c r="M536" s="15" t="n">
        <f aca="false">IF(AND(H536&lt;=Criteria!$C$6,J536&lt;=Criteria!$C$7,L536="Yes",OR(C536&lt;&gt;"Catering",K536&gt;=Criteria!$C$8),D536&lt;&gt;Criteria!$C$9),1,0)</f>
        <v>1</v>
      </c>
    </row>
    <row r="537" customFormat="false" ht="15" hidden="false" customHeight="false" outlineLevel="0" collapsed="false">
      <c r="A537" s="8" t="s">
        <v>1055</v>
      </c>
      <c r="B537" s="8" t="s">
        <v>1056</v>
      </c>
      <c r="C537" s="8" t="s">
        <v>36</v>
      </c>
      <c r="D537" s="8" t="s">
        <v>133</v>
      </c>
      <c r="E537" s="8" t="s">
        <v>24</v>
      </c>
      <c r="F537" s="8" t="s">
        <v>33</v>
      </c>
      <c r="G537" s="9" t="n">
        <v>108600</v>
      </c>
      <c r="H537" s="8" t="n">
        <v>72</v>
      </c>
      <c r="I537" s="8" t="n">
        <v>47</v>
      </c>
      <c r="J537" s="8" t="n">
        <v>0</v>
      </c>
      <c r="K537" s="10" t="n">
        <v>0.21</v>
      </c>
      <c r="L537" s="8" t="s">
        <v>39</v>
      </c>
      <c r="M537" s="11" t="n">
        <f aca="false">IF(AND(H537&lt;=Criteria!$C$6,J537&lt;=Criteria!$C$7,L537="Yes",OR(C537&lt;&gt;"Catering",K537&gt;=Criteria!$C$8),D537&lt;&gt;Criteria!$C$9),1,0)</f>
        <v>1</v>
      </c>
    </row>
    <row r="538" customFormat="false" ht="15" hidden="false" customHeight="false" outlineLevel="0" collapsed="false">
      <c r="A538" s="12" t="s">
        <v>1057</v>
      </c>
      <c r="B538" s="12" t="s">
        <v>1032</v>
      </c>
      <c r="C538" s="12" t="s">
        <v>32</v>
      </c>
      <c r="D538" s="12" t="s">
        <v>108</v>
      </c>
      <c r="E538" s="12" t="s">
        <v>108</v>
      </c>
      <c r="F538" s="12" t="s">
        <v>25</v>
      </c>
      <c r="G538" s="13" t="n">
        <v>110400</v>
      </c>
      <c r="H538" s="12" t="n">
        <v>48</v>
      </c>
      <c r="I538" s="12" t="n">
        <v>40</v>
      </c>
      <c r="J538" s="12" t="n">
        <v>0</v>
      </c>
      <c r="K538" s="14" t="n">
        <v>0.23</v>
      </c>
      <c r="L538" s="12" t="s">
        <v>39</v>
      </c>
      <c r="M538" s="15" t="n">
        <f aca="false">IF(AND(H538&lt;=Criteria!$C$6,J538&lt;=Criteria!$C$7,L538="Yes",OR(C538&lt;&gt;"Catering",K538&gt;=Criteria!$C$8),D538&lt;&gt;Criteria!$C$9),1,0)</f>
        <v>1</v>
      </c>
    </row>
    <row r="539" customFormat="false" ht="15" hidden="false" customHeight="false" outlineLevel="0" collapsed="false">
      <c r="A539" s="8" t="s">
        <v>1058</v>
      </c>
      <c r="B539" s="8" t="s">
        <v>1059</v>
      </c>
      <c r="C539" s="8" t="s">
        <v>22</v>
      </c>
      <c r="D539" s="8" t="s">
        <v>23</v>
      </c>
      <c r="E539" s="8" t="s">
        <v>24</v>
      </c>
      <c r="F539" s="8" t="s">
        <v>33</v>
      </c>
      <c r="G539" s="9" t="n">
        <v>125200</v>
      </c>
      <c r="H539" s="8" t="n">
        <v>60</v>
      </c>
      <c r="I539" s="8" t="n">
        <v>52</v>
      </c>
      <c r="J539" s="8" t="n">
        <v>0</v>
      </c>
      <c r="K539" s="10" t="n">
        <v>0.18</v>
      </c>
      <c r="L539" s="8" t="s">
        <v>39</v>
      </c>
      <c r="M539" s="11" t="n">
        <f aca="false">IF(AND(H539&lt;=Criteria!$C$6,J539&lt;=Criteria!$C$7,L539="Yes",OR(C539&lt;&gt;"Catering",K539&gt;=Criteria!$C$8),D539&lt;&gt;Criteria!$C$9),1,0)</f>
        <v>0</v>
      </c>
    </row>
    <row r="540" customFormat="false" ht="15" hidden="false" customHeight="false" outlineLevel="0" collapsed="false">
      <c r="A540" s="12" t="s">
        <v>1060</v>
      </c>
      <c r="B540" s="12" t="s">
        <v>1061</v>
      </c>
      <c r="C540" s="12" t="s">
        <v>32</v>
      </c>
      <c r="D540" s="12" t="s">
        <v>42</v>
      </c>
      <c r="E540" s="12" t="s">
        <v>38</v>
      </c>
      <c r="F540" s="12" t="s">
        <v>25</v>
      </c>
      <c r="G540" s="13" t="n">
        <v>172300</v>
      </c>
      <c r="H540" s="12" t="n">
        <v>48</v>
      </c>
      <c r="I540" s="12" t="n">
        <v>42</v>
      </c>
      <c r="J540" s="12" t="n">
        <v>0</v>
      </c>
      <c r="K540" s="14" t="n">
        <v>0.23</v>
      </c>
      <c r="L540" s="12" t="s">
        <v>39</v>
      </c>
      <c r="M540" s="15" t="n">
        <f aca="false">IF(AND(H540&lt;=Criteria!$C$6,J540&lt;=Criteria!$C$7,L540="Yes",OR(C540&lt;&gt;"Catering",K540&gt;=Criteria!$C$8),D540&lt;&gt;Criteria!$C$9),1,0)</f>
        <v>1</v>
      </c>
    </row>
    <row r="541" customFormat="false" ht="15" hidden="false" customHeight="false" outlineLevel="0" collapsed="false">
      <c r="A541" s="8" t="s">
        <v>1062</v>
      </c>
      <c r="B541" s="8" t="s">
        <v>1063</v>
      </c>
      <c r="C541" s="8" t="s">
        <v>32</v>
      </c>
      <c r="D541" s="8" t="s">
        <v>37</v>
      </c>
      <c r="E541" s="8" t="s">
        <v>38</v>
      </c>
      <c r="F541" s="8" t="s">
        <v>53</v>
      </c>
      <c r="G541" s="9" t="n">
        <v>150200</v>
      </c>
      <c r="H541" s="8" t="n">
        <v>48</v>
      </c>
      <c r="I541" s="8" t="n">
        <v>45</v>
      </c>
      <c r="J541" s="8" t="n">
        <v>0</v>
      </c>
      <c r="K541" s="10" t="n">
        <v>0.19</v>
      </c>
      <c r="L541" s="8" t="s">
        <v>39</v>
      </c>
      <c r="M541" s="11" t="n">
        <f aca="false">IF(AND(H541&lt;=Criteria!$C$6,J541&lt;=Criteria!$C$7,L541="Yes",OR(C541&lt;&gt;"Catering",K541&gt;=Criteria!$C$8),D541&lt;&gt;Criteria!$C$9),1,0)</f>
        <v>1</v>
      </c>
    </row>
    <row r="542" customFormat="false" ht="15" hidden="false" customHeight="false" outlineLevel="0" collapsed="false">
      <c r="A542" s="12" t="s">
        <v>1064</v>
      </c>
      <c r="B542" s="12" t="s">
        <v>1065</v>
      </c>
      <c r="C542" s="12" t="s">
        <v>36</v>
      </c>
      <c r="D542" s="12" t="s">
        <v>108</v>
      </c>
      <c r="E542" s="12" t="s">
        <v>108</v>
      </c>
      <c r="F542" s="12" t="s">
        <v>25</v>
      </c>
      <c r="G542" s="13" t="n">
        <v>305100</v>
      </c>
      <c r="H542" s="12" t="n">
        <v>72</v>
      </c>
      <c r="I542" s="12" t="n">
        <v>58</v>
      </c>
      <c r="J542" s="12" t="n">
        <v>0</v>
      </c>
      <c r="K542" s="14" t="n">
        <v>0.19</v>
      </c>
      <c r="L542" s="12" t="s">
        <v>39</v>
      </c>
      <c r="M542" s="15" t="n">
        <f aca="false">IF(AND(H542&lt;=Criteria!$C$6,J542&lt;=Criteria!$C$7,L542="Yes",OR(C542&lt;&gt;"Catering",K542&gt;=Criteria!$C$8),D542&lt;&gt;Criteria!$C$9),1,0)</f>
        <v>1</v>
      </c>
    </row>
    <row r="543" customFormat="false" ht="15" hidden="false" customHeight="false" outlineLevel="0" collapsed="false">
      <c r="A543" s="8" t="s">
        <v>1066</v>
      </c>
      <c r="B543" s="8" t="s">
        <v>1067</v>
      </c>
      <c r="C543" s="8" t="s">
        <v>36</v>
      </c>
      <c r="D543" s="8" t="s">
        <v>46</v>
      </c>
      <c r="E543" s="8" t="s">
        <v>24</v>
      </c>
      <c r="F543" s="8" t="s">
        <v>33</v>
      </c>
      <c r="G543" s="9" t="n">
        <v>227500</v>
      </c>
      <c r="H543" s="8" t="n">
        <v>36</v>
      </c>
      <c r="I543" s="8" t="n">
        <v>32</v>
      </c>
      <c r="J543" s="8" t="n">
        <v>0</v>
      </c>
      <c r="K543" s="10" t="n">
        <v>0.05</v>
      </c>
      <c r="L543" s="8" t="s">
        <v>39</v>
      </c>
      <c r="M543" s="11" t="n">
        <f aca="false">IF(AND(H543&lt;=Criteria!$C$6,J543&lt;=Criteria!$C$7,L543="Yes",OR(C543&lt;&gt;"Catering",K543&gt;=Criteria!$C$8),D543&lt;&gt;Criteria!$C$9),1,0)</f>
        <v>1</v>
      </c>
    </row>
    <row r="544" customFormat="false" ht="15" hidden="false" customHeight="false" outlineLevel="0" collapsed="false">
      <c r="A544" s="12" t="s">
        <v>1068</v>
      </c>
      <c r="B544" s="12" t="s">
        <v>1069</v>
      </c>
      <c r="C544" s="12" t="s">
        <v>32</v>
      </c>
      <c r="D544" s="12" t="s">
        <v>46</v>
      </c>
      <c r="E544" s="12" t="s">
        <v>24</v>
      </c>
      <c r="F544" s="12" t="s">
        <v>25</v>
      </c>
      <c r="G544" s="13" t="n">
        <v>76200</v>
      </c>
      <c r="H544" s="12" t="n">
        <v>60</v>
      </c>
      <c r="I544" s="12" t="n">
        <v>16</v>
      </c>
      <c r="J544" s="12" t="n">
        <v>0</v>
      </c>
      <c r="K544" s="14" t="n">
        <v>0.13</v>
      </c>
      <c r="L544" s="12" t="s">
        <v>39</v>
      </c>
      <c r="M544" s="15" t="n">
        <f aca="false">IF(AND(H544&lt;=Criteria!$C$6,J544&lt;=Criteria!$C$7,L544="Yes",OR(C544&lt;&gt;"Catering",K544&gt;=Criteria!$C$8),D544&lt;&gt;Criteria!$C$9),1,0)</f>
        <v>1</v>
      </c>
    </row>
    <row r="545" customFormat="false" ht="15" hidden="false" customHeight="false" outlineLevel="0" collapsed="false">
      <c r="A545" s="8" t="s">
        <v>1070</v>
      </c>
      <c r="B545" s="8" t="s">
        <v>1071</v>
      </c>
      <c r="C545" s="8" t="s">
        <v>32</v>
      </c>
      <c r="D545" s="8" t="s">
        <v>37</v>
      </c>
      <c r="E545" s="8" t="s">
        <v>38</v>
      </c>
      <c r="F545" s="8" t="s">
        <v>33</v>
      </c>
      <c r="G545" s="9" t="n">
        <v>177100</v>
      </c>
      <c r="H545" s="8" t="n">
        <v>72</v>
      </c>
      <c r="I545" s="8" t="n">
        <v>27</v>
      </c>
      <c r="J545" s="8" t="n">
        <v>0</v>
      </c>
      <c r="K545" s="10" t="n">
        <v>0.12</v>
      </c>
      <c r="L545" s="8" t="s">
        <v>39</v>
      </c>
      <c r="M545" s="11" t="n">
        <f aca="false">IF(AND(H545&lt;=Criteria!$C$6,J545&lt;=Criteria!$C$7,L545="Yes",OR(C545&lt;&gt;"Catering",K545&gt;=Criteria!$C$8),D545&lt;&gt;Criteria!$C$9),1,0)</f>
        <v>1</v>
      </c>
    </row>
    <row r="546" customFormat="false" ht="15" hidden="false" customHeight="false" outlineLevel="0" collapsed="false">
      <c r="A546" s="12" t="s">
        <v>1072</v>
      </c>
      <c r="B546" s="12" t="s">
        <v>1073</v>
      </c>
      <c r="C546" s="12" t="s">
        <v>32</v>
      </c>
      <c r="D546" s="12" t="s">
        <v>42</v>
      </c>
      <c r="E546" s="12" t="s">
        <v>38</v>
      </c>
      <c r="F546" s="12" t="s">
        <v>33</v>
      </c>
      <c r="G546" s="13" t="n">
        <v>147600</v>
      </c>
      <c r="H546" s="12" t="n">
        <v>72</v>
      </c>
      <c r="I546" s="12" t="n">
        <v>36</v>
      </c>
      <c r="J546" s="12" t="n">
        <v>0</v>
      </c>
      <c r="K546" s="14" t="n">
        <v>0.13</v>
      </c>
      <c r="L546" s="12" t="s">
        <v>39</v>
      </c>
      <c r="M546" s="15" t="n">
        <f aca="false">IF(AND(H546&lt;=Criteria!$C$6,J546&lt;=Criteria!$C$7,L546="Yes",OR(C546&lt;&gt;"Catering",K546&gt;=Criteria!$C$8),D546&lt;&gt;Criteria!$C$9),1,0)</f>
        <v>1</v>
      </c>
    </row>
    <row r="547" customFormat="false" ht="15" hidden="false" customHeight="false" outlineLevel="0" collapsed="false">
      <c r="A547" s="8" t="s">
        <v>1074</v>
      </c>
      <c r="B547" s="8" t="s">
        <v>1075</v>
      </c>
      <c r="C547" s="8" t="s">
        <v>32</v>
      </c>
      <c r="D547" s="8" t="s">
        <v>42</v>
      </c>
      <c r="E547" s="8" t="s">
        <v>38</v>
      </c>
      <c r="F547" s="8" t="s">
        <v>53</v>
      </c>
      <c r="G547" s="9" t="n">
        <v>167800</v>
      </c>
      <c r="H547" s="8" t="n">
        <v>48</v>
      </c>
      <c r="I547" s="8" t="n">
        <v>34</v>
      </c>
      <c r="J547" s="8" t="n">
        <v>0</v>
      </c>
      <c r="K547" s="10" t="n">
        <v>0.06</v>
      </c>
      <c r="L547" s="8" t="s">
        <v>39</v>
      </c>
      <c r="M547" s="11" t="n">
        <f aca="false">IF(AND(H547&lt;=Criteria!$C$6,J547&lt;=Criteria!$C$7,L547="Yes",OR(C547&lt;&gt;"Catering",K547&gt;=Criteria!$C$8),D547&lt;&gt;Criteria!$C$9),1,0)</f>
        <v>1</v>
      </c>
    </row>
    <row r="548" customFormat="false" ht="15" hidden="false" customHeight="false" outlineLevel="0" collapsed="false">
      <c r="A548" s="12" t="s">
        <v>1076</v>
      </c>
      <c r="B548" s="12" t="s">
        <v>1077</v>
      </c>
      <c r="C548" s="12" t="s">
        <v>22</v>
      </c>
      <c r="D548" s="12" t="s">
        <v>108</v>
      </c>
      <c r="E548" s="12" t="s">
        <v>108</v>
      </c>
      <c r="F548" s="12" t="s">
        <v>33</v>
      </c>
      <c r="G548" s="13" t="n">
        <v>51900</v>
      </c>
      <c r="H548" s="12" t="n">
        <v>60</v>
      </c>
      <c r="I548" s="12" t="n">
        <v>26</v>
      </c>
      <c r="J548" s="12" t="n">
        <v>0</v>
      </c>
      <c r="K548" s="14" t="n">
        <v>0.2</v>
      </c>
      <c r="L548" s="12" t="s">
        <v>39</v>
      </c>
      <c r="M548" s="15" t="n">
        <f aca="false">IF(AND(H548&lt;=Criteria!$C$6,J548&lt;=Criteria!$C$7,L548="Yes",OR(C548&lt;&gt;"Catering",K548&gt;=Criteria!$C$8),D548&lt;&gt;Criteria!$C$9),1,0)</f>
        <v>1</v>
      </c>
    </row>
    <row r="549" customFormat="false" ht="15" hidden="false" customHeight="false" outlineLevel="0" collapsed="false">
      <c r="A549" s="8" t="s">
        <v>1078</v>
      </c>
      <c r="B549" s="8" t="s">
        <v>1079</v>
      </c>
      <c r="C549" s="8" t="s">
        <v>36</v>
      </c>
      <c r="D549" s="8" t="s">
        <v>48</v>
      </c>
      <c r="E549" s="8" t="s">
        <v>38</v>
      </c>
      <c r="F549" s="8" t="s">
        <v>33</v>
      </c>
      <c r="G549" s="9" t="n">
        <v>76100</v>
      </c>
      <c r="H549" s="8" t="n">
        <v>48</v>
      </c>
      <c r="I549" s="8" t="n">
        <v>35</v>
      </c>
      <c r="J549" s="8" t="n">
        <v>0</v>
      </c>
      <c r="K549" s="10" t="n">
        <v>0.18</v>
      </c>
      <c r="L549" s="8" t="s">
        <v>39</v>
      </c>
      <c r="M549" s="11" t="n">
        <f aca="false">IF(AND(H549&lt;=Criteria!$C$6,J549&lt;=Criteria!$C$7,L549="Yes",OR(C549&lt;&gt;"Catering",K549&gt;=Criteria!$C$8),D549&lt;&gt;Criteria!$C$9),1,0)</f>
        <v>1</v>
      </c>
    </row>
    <row r="550" customFormat="false" ht="15" hidden="false" customHeight="false" outlineLevel="0" collapsed="false">
      <c r="A550" s="12" t="s">
        <v>1080</v>
      </c>
      <c r="B550" s="12" t="s">
        <v>1081</v>
      </c>
      <c r="C550" s="12" t="s">
        <v>36</v>
      </c>
      <c r="D550" s="12" t="s">
        <v>42</v>
      </c>
      <c r="E550" s="12" t="s">
        <v>38</v>
      </c>
      <c r="F550" s="12" t="s">
        <v>33</v>
      </c>
      <c r="G550" s="13" t="n">
        <v>218300</v>
      </c>
      <c r="H550" s="12" t="n">
        <v>36</v>
      </c>
      <c r="I550" s="12" t="n">
        <v>23</v>
      </c>
      <c r="J550" s="12" t="n">
        <v>0</v>
      </c>
      <c r="K550" s="14" t="n">
        <v>0.15</v>
      </c>
      <c r="L550" s="12" t="s">
        <v>39</v>
      </c>
      <c r="M550" s="15" t="n">
        <f aca="false">IF(AND(H550&lt;=Criteria!$C$6,J550&lt;=Criteria!$C$7,L550="Yes",OR(C550&lt;&gt;"Catering",K550&gt;=Criteria!$C$8),D550&lt;&gt;Criteria!$C$9),1,0)</f>
        <v>1</v>
      </c>
    </row>
    <row r="551" customFormat="false" ht="15" hidden="false" customHeight="false" outlineLevel="0" collapsed="false">
      <c r="A551" s="8" t="s">
        <v>1082</v>
      </c>
      <c r="B551" s="8" t="s">
        <v>1032</v>
      </c>
      <c r="C551" s="8" t="s">
        <v>36</v>
      </c>
      <c r="D551" s="8" t="s">
        <v>48</v>
      </c>
      <c r="E551" s="8" t="s">
        <v>38</v>
      </c>
      <c r="F551" s="8" t="s">
        <v>33</v>
      </c>
      <c r="G551" s="9" t="n">
        <v>286900</v>
      </c>
      <c r="H551" s="8" t="n">
        <v>48</v>
      </c>
      <c r="I551" s="8" t="n">
        <v>36</v>
      </c>
      <c r="J551" s="8" t="n">
        <v>0</v>
      </c>
      <c r="K551" s="10" t="n">
        <v>0.08</v>
      </c>
      <c r="L551" s="8" t="s">
        <v>39</v>
      </c>
      <c r="M551" s="11" t="n">
        <f aca="false">IF(AND(H551&lt;=Criteria!$C$6,J551&lt;=Criteria!$C$7,L551="Yes",OR(C551&lt;&gt;"Catering",K551&gt;=Criteria!$C$8),D551&lt;&gt;Criteria!$C$9),1,0)</f>
        <v>1</v>
      </c>
    </row>
    <row r="552" customFormat="false" ht="15" hidden="false" customHeight="false" outlineLevel="0" collapsed="false">
      <c r="A552" s="12" t="s">
        <v>1083</v>
      </c>
      <c r="B552" s="12" t="s">
        <v>1084</v>
      </c>
      <c r="C552" s="12" t="s">
        <v>32</v>
      </c>
      <c r="D552" s="12" t="s">
        <v>108</v>
      </c>
      <c r="E552" s="12" t="s">
        <v>108</v>
      </c>
      <c r="F552" s="12" t="s">
        <v>33</v>
      </c>
      <c r="G552" s="13" t="n">
        <v>141500</v>
      </c>
      <c r="H552" s="12" t="n">
        <v>72</v>
      </c>
      <c r="I552" s="12" t="n">
        <v>67</v>
      </c>
      <c r="J552" s="12" t="n">
        <v>0</v>
      </c>
      <c r="K552" s="14" t="n">
        <v>0.19</v>
      </c>
      <c r="L552" s="12" t="s">
        <v>39</v>
      </c>
      <c r="M552" s="15" t="n">
        <f aca="false">IF(AND(H552&lt;=Criteria!$C$6,J552&lt;=Criteria!$C$7,L552="Yes",OR(C552&lt;&gt;"Catering",K552&gt;=Criteria!$C$8),D552&lt;&gt;Criteria!$C$9),1,0)</f>
        <v>1</v>
      </c>
    </row>
    <row r="553" customFormat="false" ht="15" hidden="false" customHeight="false" outlineLevel="0" collapsed="false">
      <c r="A553" s="8" t="s">
        <v>1085</v>
      </c>
      <c r="B553" s="8" t="s">
        <v>1086</v>
      </c>
      <c r="C553" s="8" t="s">
        <v>32</v>
      </c>
      <c r="D553" s="8" t="s">
        <v>42</v>
      </c>
      <c r="E553" s="8" t="s">
        <v>38</v>
      </c>
      <c r="F553" s="8" t="s">
        <v>53</v>
      </c>
      <c r="G553" s="9" t="n">
        <v>246300</v>
      </c>
      <c r="H553" s="8" t="n">
        <v>48</v>
      </c>
      <c r="I553" s="8" t="n">
        <v>27</v>
      </c>
      <c r="J553" s="8" t="n">
        <v>0</v>
      </c>
      <c r="K553" s="10" t="n">
        <v>0.22</v>
      </c>
      <c r="L553" s="8" t="s">
        <v>39</v>
      </c>
      <c r="M553" s="11" t="n">
        <f aca="false">IF(AND(H553&lt;=Criteria!$C$6,J553&lt;=Criteria!$C$7,L553="Yes",OR(C553&lt;&gt;"Catering",K553&gt;=Criteria!$C$8),D553&lt;&gt;Criteria!$C$9),1,0)</f>
        <v>1</v>
      </c>
    </row>
    <row r="554" customFormat="false" ht="15" hidden="false" customHeight="false" outlineLevel="0" collapsed="false">
      <c r="A554" s="12" t="s">
        <v>1087</v>
      </c>
      <c r="B554" s="12" t="s">
        <v>1088</v>
      </c>
      <c r="C554" s="12" t="s">
        <v>32</v>
      </c>
      <c r="D554" s="12" t="s">
        <v>46</v>
      </c>
      <c r="E554" s="12" t="s">
        <v>24</v>
      </c>
      <c r="F554" s="12" t="s">
        <v>25</v>
      </c>
      <c r="G554" s="13" t="n">
        <v>93800</v>
      </c>
      <c r="H554" s="12" t="n">
        <v>60</v>
      </c>
      <c r="I554" s="12" t="n">
        <v>33</v>
      </c>
      <c r="J554" s="12" t="n">
        <v>0</v>
      </c>
      <c r="K554" s="14" t="n">
        <v>0.15</v>
      </c>
      <c r="L554" s="12" t="s">
        <v>39</v>
      </c>
      <c r="M554" s="15" t="n">
        <f aca="false">IF(AND(H554&lt;=Criteria!$C$6,J554&lt;=Criteria!$C$7,L554="Yes",OR(C554&lt;&gt;"Catering",K554&gt;=Criteria!$C$8),D554&lt;&gt;Criteria!$C$9),1,0)</f>
        <v>1</v>
      </c>
    </row>
    <row r="555" customFormat="false" ht="15" hidden="false" customHeight="false" outlineLevel="0" collapsed="false">
      <c r="A555" s="8" t="s">
        <v>1089</v>
      </c>
      <c r="B555" s="8" t="s">
        <v>1090</v>
      </c>
      <c r="C555" s="8" t="s">
        <v>32</v>
      </c>
      <c r="D555" s="8" t="s">
        <v>37</v>
      </c>
      <c r="E555" s="8" t="s">
        <v>38</v>
      </c>
      <c r="F555" s="8" t="s">
        <v>25</v>
      </c>
      <c r="G555" s="9" t="n">
        <v>91200</v>
      </c>
      <c r="H555" s="8" t="n">
        <v>84</v>
      </c>
      <c r="I555" s="8" t="n">
        <v>33</v>
      </c>
      <c r="J555" s="8" t="n">
        <v>0</v>
      </c>
      <c r="K555" s="10" t="n">
        <v>0.24</v>
      </c>
      <c r="L555" s="8" t="s">
        <v>39</v>
      </c>
      <c r="M555" s="11" t="n">
        <f aca="false">IF(AND(H555&lt;=Criteria!$C$6,J555&lt;=Criteria!$C$7,L555="Yes",OR(C555&lt;&gt;"Catering",K555&gt;=Criteria!$C$8),D555&lt;&gt;Criteria!$C$9),1,0)</f>
        <v>0</v>
      </c>
    </row>
    <row r="556" customFormat="false" ht="15" hidden="false" customHeight="false" outlineLevel="0" collapsed="false">
      <c r="A556" s="12" t="s">
        <v>1091</v>
      </c>
      <c r="B556" s="12" t="s">
        <v>1092</v>
      </c>
      <c r="C556" s="12" t="s">
        <v>32</v>
      </c>
      <c r="D556" s="12" t="s">
        <v>48</v>
      </c>
      <c r="E556" s="12" t="s">
        <v>38</v>
      </c>
      <c r="F556" s="12" t="s">
        <v>25</v>
      </c>
      <c r="G556" s="13" t="n">
        <v>97600</v>
      </c>
      <c r="H556" s="12" t="n">
        <v>60</v>
      </c>
      <c r="I556" s="12" t="n">
        <v>29</v>
      </c>
      <c r="J556" s="12" t="n">
        <v>0</v>
      </c>
      <c r="K556" s="14" t="n">
        <v>0.12</v>
      </c>
      <c r="L556" s="12" t="s">
        <v>39</v>
      </c>
      <c r="M556" s="15" t="n">
        <f aca="false">IF(AND(H556&lt;=Criteria!$C$6,J556&lt;=Criteria!$C$7,L556="Yes",OR(C556&lt;&gt;"Catering",K556&gt;=Criteria!$C$8),D556&lt;&gt;Criteria!$C$9),1,0)</f>
        <v>1</v>
      </c>
    </row>
    <row r="557" customFormat="false" ht="15" hidden="false" customHeight="false" outlineLevel="0" collapsed="false">
      <c r="A557" s="8" t="s">
        <v>1093</v>
      </c>
      <c r="B557" s="8" t="s">
        <v>1094</v>
      </c>
      <c r="C557" s="8" t="s">
        <v>32</v>
      </c>
      <c r="D557" s="8" t="s">
        <v>108</v>
      </c>
      <c r="E557" s="8" t="s">
        <v>108</v>
      </c>
      <c r="F557" s="8" t="s">
        <v>25</v>
      </c>
      <c r="G557" s="9" t="n">
        <v>218200</v>
      </c>
      <c r="H557" s="8" t="n">
        <v>36</v>
      </c>
      <c r="I557" s="8" t="n">
        <v>21</v>
      </c>
      <c r="J557" s="8" t="n">
        <v>0</v>
      </c>
      <c r="K557" s="10" t="n">
        <v>0.14</v>
      </c>
      <c r="L557" s="8" t="s">
        <v>39</v>
      </c>
      <c r="M557" s="11" t="n">
        <f aca="false">IF(AND(H557&lt;=Criteria!$C$6,J557&lt;=Criteria!$C$7,L557="Yes",OR(C557&lt;&gt;"Catering",K557&gt;=Criteria!$C$8),D557&lt;&gt;Criteria!$C$9),1,0)</f>
        <v>1</v>
      </c>
    </row>
    <row r="558" customFormat="false" ht="15" hidden="false" customHeight="false" outlineLevel="0" collapsed="false">
      <c r="A558" s="12" t="s">
        <v>1095</v>
      </c>
      <c r="B558" s="12" t="s">
        <v>1096</v>
      </c>
      <c r="C558" s="12" t="s">
        <v>36</v>
      </c>
      <c r="D558" s="12" t="s">
        <v>48</v>
      </c>
      <c r="E558" s="12" t="s">
        <v>38</v>
      </c>
      <c r="F558" s="12" t="s">
        <v>25</v>
      </c>
      <c r="G558" s="13" t="n">
        <v>122500</v>
      </c>
      <c r="H558" s="12" t="n">
        <v>48</v>
      </c>
      <c r="I558" s="12" t="n">
        <v>44</v>
      </c>
      <c r="J558" s="12" t="n">
        <v>0</v>
      </c>
      <c r="K558" s="14" t="n">
        <v>0.09</v>
      </c>
      <c r="L558" s="12" t="s">
        <v>39</v>
      </c>
      <c r="M558" s="15" t="n">
        <f aca="false">IF(AND(H558&lt;=Criteria!$C$6,J558&lt;=Criteria!$C$7,L558="Yes",OR(C558&lt;&gt;"Catering",K558&gt;=Criteria!$C$8),D558&lt;&gt;Criteria!$C$9),1,0)</f>
        <v>1</v>
      </c>
    </row>
    <row r="559" customFormat="false" ht="15" hidden="false" customHeight="false" outlineLevel="0" collapsed="false">
      <c r="A559" s="8" t="s">
        <v>1097</v>
      </c>
      <c r="B559" s="8" t="s">
        <v>1098</v>
      </c>
      <c r="C559" s="8" t="s">
        <v>22</v>
      </c>
      <c r="D559" s="8" t="s">
        <v>133</v>
      </c>
      <c r="E559" s="8" t="s">
        <v>24</v>
      </c>
      <c r="F559" s="8" t="s">
        <v>33</v>
      </c>
      <c r="G559" s="9" t="n">
        <v>75400</v>
      </c>
      <c r="H559" s="8" t="n">
        <v>60</v>
      </c>
      <c r="I559" s="8" t="n">
        <v>53</v>
      </c>
      <c r="J559" s="8" t="n">
        <v>0</v>
      </c>
      <c r="K559" s="10" t="n">
        <v>0.14</v>
      </c>
      <c r="L559" s="8" t="s">
        <v>39</v>
      </c>
      <c r="M559" s="11" t="n">
        <f aca="false">IF(AND(H559&lt;=Criteria!$C$6,J559&lt;=Criteria!$C$7,L559="Yes",OR(C559&lt;&gt;"Catering",K559&gt;=Criteria!$C$8),D559&lt;&gt;Criteria!$C$9),1,0)</f>
        <v>1</v>
      </c>
    </row>
    <row r="560" customFormat="false" ht="15" hidden="false" customHeight="false" outlineLevel="0" collapsed="false">
      <c r="A560" s="12" t="s">
        <v>1099</v>
      </c>
      <c r="B560" s="12" t="s">
        <v>1100</v>
      </c>
      <c r="C560" s="12" t="s">
        <v>36</v>
      </c>
      <c r="D560" s="12" t="s">
        <v>75</v>
      </c>
      <c r="E560" s="12" t="s">
        <v>24</v>
      </c>
      <c r="F560" s="12" t="s">
        <v>33</v>
      </c>
      <c r="G560" s="13" t="n">
        <v>320200</v>
      </c>
      <c r="H560" s="12" t="n">
        <v>48</v>
      </c>
      <c r="I560" s="12" t="n">
        <v>30</v>
      </c>
      <c r="J560" s="12" t="n">
        <v>0</v>
      </c>
      <c r="K560" s="14" t="n">
        <v>0.15</v>
      </c>
      <c r="L560" s="12" t="s">
        <v>39</v>
      </c>
      <c r="M560" s="15" t="n">
        <f aca="false">IF(AND(H560&lt;=Criteria!$C$6,J560&lt;=Criteria!$C$7,L560="Yes",OR(C560&lt;&gt;"Catering",K560&gt;=Criteria!$C$8),D560&lt;&gt;Criteria!$C$9),1,0)</f>
        <v>1</v>
      </c>
    </row>
    <row r="561" customFormat="false" ht="15" hidden="false" customHeight="false" outlineLevel="0" collapsed="false">
      <c r="A561" s="8" t="s">
        <v>1101</v>
      </c>
      <c r="B561" s="8" t="s">
        <v>1102</v>
      </c>
      <c r="C561" s="8" t="s">
        <v>36</v>
      </c>
      <c r="D561" s="8" t="s">
        <v>37</v>
      </c>
      <c r="E561" s="8" t="s">
        <v>38</v>
      </c>
      <c r="F561" s="8" t="s">
        <v>25</v>
      </c>
      <c r="G561" s="9" t="n">
        <v>309000</v>
      </c>
      <c r="H561" s="8" t="n">
        <v>84</v>
      </c>
      <c r="I561" s="8" t="n">
        <v>71</v>
      </c>
      <c r="J561" s="8" t="n">
        <v>0</v>
      </c>
      <c r="K561" s="10" t="n">
        <v>0.19</v>
      </c>
      <c r="L561" s="8" t="s">
        <v>39</v>
      </c>
      <c r="M561" s="11" t="n">
        <f aca="false">IF(AND(H561&lt;=Criteria!$C$6,J561&lt;=Criteria!$C$7,L561="Yes",OR(C561&lt;&gt;"Catering",K561&gt;=Criteria!$C$8),D561&lt;&gt;Criteria!$C$9),1,0)</f>
        <v>0</v>
      </c>
    </row>
    <row r="562" customFormat="false" ht="15" hidden="false" customHeight="false" outlineLevel="0" collapsed="false">
      <c r="A562" s="12" t="s">
        <v>1103</v>
      </c>
      <c r="B562" s="12" t="s">
        <v>1104</v>
      </c>
      <c r="C562" s="12" t="s">
        <v>22</v>
      </c>
      <c r="D562" s="12" t="s">
        <v>61</v>
      </c>
      <c r="E562" s="12" t="s">
        <v>24</v>
      </c>
      <c r="F562" s="12" t="s">
        <v>53</v>
      </c>
      <c r="G562" s="13" t="n">
        <v>109700</v>
      </c>
      <c r="H562" s="12" t="n">
        <v>60</v>
      </c>
      <c r="I562" s="12" t="n">
        <v>54</v>
      </c>
      <c r="J562" s="12" t="n">
        <v>0</v>
      </c>
      <c r="K562" s="14" t="n">
        <v>0.09</v>
      </c>
      <c r="L562" s="12" t="s">
        <v>39</v>
      </c>
      <c r="M562" s="15" t="n">
        <f aca="false">IF(AND(H562&lt;=Criteria!$C$6,J562&lt;=Criteria!$C$7,L562="Yes",OR(C562&lt;&gt;"Catering",K562&gt;=Criteria!$C$8),D562&lt;&gt;Criteria!$C$9),1,0)</f>
        <v>0</v>
      </c>
    </row>
    <row r="563" customFormat="false" ht="15" hidden="false" customHeight="false" outlineLevel="0" collapsed="false">
      <c r="A563" s="8" t="s">
        <v>1105</v>
      </c>
      <c r="B563" s="8" t="s">
        <v>1106</v>
      </c>
      <c r="C563" s="8" t="s">
        <v>32</v>
      </c>
      <c r="D563" s="8" t="s">
        <v>108</v>
      </c>
      <c r="E563" s="8" t="s">
        <v>108</v>
      </c>
      <c r="F563" s="8" t="s">
        <v>33</v>
      </c>
      <c r="G563" s="9" t="n">
        <v>216900</v>
      </c>
      <c r="H563" s="8" t="n">
        <v>60</v>
      </c>
      <c r="I563" s="8" t="n">
        <v>55</v>
      </c>
      <c r="J563" s="8" t="n">
        <v>0</v>
      </c>
      <c r="K563" s="10" t="n">
        <v>0.07</v>
      </c>
      <c r="L563" s="8" t="s">
        <v>39</v>
      </c>
      <c r="M563" s="11" t="n">
        <f aca="false">IF(AND(H563&lt;=Criteria!$C$6,J563&lt;=Criteria!$C$7,L563="Yes",OR(C563&lt;&gt;"Catering",K563&gt;=Criteria!$C$8),D563&lt;&gt;Criteria!$C$9),1,0)</f>
        <v>1</v>
      </c>
    </row>
    <row r="564" customFormat="false" ht="15" hidden="false" customHeight="false" outlineLevel="0" collapsed="false">
      <c r="A564" s="12" t="s">
        <v>1107</v>
      </c>
      <c r="B564" s="12" t="s">
        <v>1032</v>
      </c>
      <c r="C564" s="12" t="s">
        <v>22</v>
      </c>
      <c r="D564" s="12" t="s">
        <v>37</v>
      </c>
      <c r="E564" s="12" t="s">
        <v>38</v>
      </c>
      <c r="F564" s="12" t="s">
        <v>53</v>
      </c>
      <c r="G564" s="13" t="n">
        <v>99200</v>
      </c>
      <c r="H564" s="12" t="n">
        <v>36</v>
      </c>
      <c r="I564" s="12" t="n">
        <v>17</v>
      </c>
      <c r="J564" s="12" t="n">
        <v>0</v>
      </c>
      <c r="K564" s="14" t="n">
        <v>0</v>
      </c>
      <c r="L564" s="12" t="s">
        <v>39</v>
      </c>
      <c r="M564" s="15" t="n">
        <f aca="false">IF(AND(H564&lt;=Criteria!$C$6,J564&lt;=Criteria!$C$7,L564="Yes",OR(C564&lt;&gt;"Catering",K564&gt;=Criteria!$C$8),D564&lt;&gt;Criteria!$C$9),1,0)</f>
        <v>0</v>
      </c>
    </row>
    <row r="565" customFormat="false" ht="15" hidden="false" customHeight="false" outlineLevel="0" collapsed="false">
      <c r="A565" s="8" t="s">
        <v>1108</v>
      </c>
      <c r="B565" s="8" t="s">
        <v>1109</v>
      </c>
      <c r="C565" s="8" t="s">
        <v>32</v>
      </c>
      <c r="D565" s="8" t="s">
        <v>48</v>
      </c>
      <c r="E565" s="8" t="s">
        <v>38</v>
      </c>
      <c r="F565" s="8" t="s">
        <v>33</v>
      </c>
      <c r="G565" s="9" t="n">
        <v>102900</v>
      </c>
      <c r="H565" s="8" t="n">
        <v>60</v>
      </c>
      <c r="I565" s="8" t="n">
        <v>17</v>
      </c>
      <c r="J565" s="8" t="n">
        <v>0</v>
      </c>
      <c r="K565" s="10" t="n">
        <v>0.15</v>
      </c>
      <c r="L565" s="8" t="s">
        <v>39</v>
      </c>
      <c r="M565" s="11" t="n">
        <f aca="false">IF(AND(H565&lt;=Criteria!$C$6,J565&lt;=Criteria!$C$7,L565="Yes",OR(C565&lt;&gt;"Catering",K565&gt;=Criteria!$C$8),D565&lt;&gt;Criteria!$C$9),1,0)</f>
        <v>1</v>
      </c>
    </row>
    <row r="566" customFormat="false" ht="15" hidden="false" customHeight="false" outlineLevel="0" collapsed="false">
      <c r="A566" s="12" t="s">
        <v>1110</v>
      </c>
      <c r="B566" s="12" t="s">
        <v>1111</v>
      </c>
      <c r="C566" s="12" t="s">
        <v>36</v>
      </c>
      <c r="D566" s="12" t="s">
        <v>42</v>
      </c>
      <c r="E566" s="12" t="s">
        <v>38</v>
      </c>
      <c r="F566" s="12" t="s">
        <v>25</v>
      </c>
      <c r="G566" s="13" t="n">
        <v>230300</v>
      </c>
      <c r="H566" s="12" t="n">
        <v>48</v>
      </c>
      <c r="I566" s="12" t="n">
        <v>44</v>
      </c>
      <c r="J566" s="12" t="n">
        <v>0</v>
      </c>
      <c r="K566" s="14" t="n">
        <v>0.18</v>
      </c>
      <c r="L566" s="12" t="s">
        <v>39</v>
      </c>
      <c r="M566" s="15" t="n">
        <f aca="false">IF(AND(H566&lt;=Criteria!$C$6,J566&lt;=Criteria!$C$7,L566="Yes",OR(C566&lt;&gt;"Catering",K566&gt;=Criteria!$C$8),D566&lt;&gt;Criteria!$C$9),1,0)</f>
        <v>1</v>
      </c>
    </row>
    <row r="567" customFormat="false" ht="15" hidden="false" customHeight="false" outlineLevel="0" collapsed="false">
      <c r="A567" s="8" t="s">
        <v>1112</v>
      </c>
      <c r="B567" s="8" t="s">
        <v>1113</v>
      </c>
      <c r="C567" s="8" t="s">
        <v>22</v>
      </c>
      <c r="D567" s="8" t="s">
        <v>48</v>
      </c>
      <c r="E567" s="8" t="s">
        <v>38</v>
      </c>
      <c r="F567" s="8" t="s">
        <v>25</v>
      </c>
      <c r="G567" s="9" t="n">
        <v>24900</v>
      </c>
      <c r="H567" s="8" t="n">
        <v>36</v>
      </c>
      <c r="I567" s="8" t="n">
        <v>22</v>
      </c>
      <c r="J567" s="8" t="n">
        <v>0</v>
      </c>
      <c r="K567" s="10" t="n">
        <v>0.1</v>
      </c>
      <c r="L567" s="8" t="s">
        <v>39</v>
      </c>
      <c r="M567" s="11" t="n">
        <f aca="false">IF(AND(H567&lt;=Criteria!$C$6,J567&lt;=Criteria!$C$7,L567="Yes",OR(C567&lt;&gt;"Catering",K567&gt;=Criteria!$C$8),D567&lt;&gt;Criteria!$C$9),1,0)</f>
        <v>1</v>
      </c>
    </row>
    <row r="568" customFormat="false" ht="15" hidden="false" customHeight="false" outlineLevel="0" collapsed="false">
      <c r="A568" s="12" t="s">
        <v>1114</v>
      </c>
      <c r="B568" s="12" t="s">
        <v>1115</v>
      </c>
      <c r="C568" s="12" t="s">
        <v>32</v>
      </c>
      <c r="D568" s="12" t="s">
        <v>48</v>
      </c>
      <c r="E568" s="12" t="s">
        <v>38</v>
      </c>
      <c r="F568" s="12" t="s">
        <v>33</v>
      </c>
      <c r="G568" s="13" t="n">
        <v>100500</v>
      </c>
      <c r="H568" s="12" t="n">
        <v>36</v>
      </c>
      <c r="I568" s="12" t="n">
        <v>13</v>
      </c>
      <c r="J568" s="12" t="n">
        <v>0</v>
      </c>
      <c r="K568" s="14" t="n">
        <v>0.06</v>
      </c>
      <c r="L568" s="12" t="s">
        <v>39</v>
      </c>
      <c r="M568" s="15" t="n">
        <f aca="false">IF(AND(H568&lt;=Criteria!$C$6,J568&lt;=Criteria!$C$7,L568="Yes",OR(C568&lt;&gt;"Catering",K568&gt;=Criteria!$C$8),D568&lt;&gt;Criteria!$C$9),1,0)</f>
        <v>1</v>
      </c>
    </row>
    <row r="569" customFormat="false" ht="15" hidden="false" customHeight="false" outlineLevel="0" collapsed="false">
      <c r="A569" s="8" t="s">
        <v>1116</v>
      </c>
      <c r="B569" s="8" t="s">
        <v>1117</v>
      </c>
      <c r="C569" s="8" t="s">
        <v>22</v>
      </c>
      <c r="D569" s="8" t="s">
        <v>42</v>
      </c>
      <c r="E569" s="8" t="s">
        <v>38</v>
      </c>
      <c r="F569" s="8" t="s">
        <v>25</v>
      </c>
      <c r="G569" s="9" t="n">
        <v>124400</v>
      </c>
      <c r="H569" s="8" t="n">
        <v>72</v>
      </c>
      <c r="I569" s="8" t="n">
        <v>21</v>
      </c>
      <c r="J569" s="8" t="n">
        <v>0</v>
      </c>
      <c r="K569" s="10" t="n">
        <v>0.07</v>
      </c>
      <c r="L569" s="8" t="s">
        <v>39</v>
      </c>
      <c r="M569" s="11" t="n">
        <f aca="false">IF(AND(H569&lt;=Criteria!$C$6,J569&lt;=Criteria!$C$7,L569="Yes",OR(C569&lt;&gt;"Catering",K569&gt;=Criteria!$C$8),D569&lt;&gt;Criteria!$C$9),1,0)</f>
        <v>0</v>
      </c>
    </row>
    <row r="570" customFormat="false" ht="15" hidden="false" customHeight="false" outlineLevel="0" collapsed="false">
      <c r="A570" s="12" t="s">
        <v>1118</v>
      </c>
      <c r="B570" s="12" t="s">
        <v>1119</v>
      </c>
      <c r="C570" s="12" t="s">
        <v>32</v>
      </c>
      <c r="D570" s="12" t="s">
        <v>48</v>
      </c>
      <c r="E570" s="12" t="s">
        <v>38</v>
      </c>
      <c r="F570" s="12" t="s">
        <v>33</v>
      </c>
      <c r="G570" s="13" t="n">
        <v>132600</v>
      </c>
      <c r="H570" s="12" t="n">
        <v>36</v>
      </c>
      <c r="I570" s="12" t="n">
        <v>21</v>
      </c>
      <c r="J570" s="12" t="n">
        <v>0</v>
      </c>
      <c r="K570" s="14" t="n">
        <v>0.17</v>
      </c>
      <c r="L570" s="12" t="s">
        <v>39</v>
      </c>
      <c r="M570" s="15" t="n">
        <f aca="false">IF(AND(H570&lt;=Criteria!$C$6,J570&lt;=Criteria!$C$7,L570="Yes",OR(C570&lt;&gt;"Catering",K570&gt;=Criteria!$C$8),D570&lt;&gt;Criteria!$C$9),1,0)</f>
        <v>1</v>
      </c>
    </row>
    <row r="571" customFormat="false" ht="15" hidden="false" customHeight="false" outlineLevel="0" collapsed="false">
      <c r="A571" s="8" t="s">
        <v>1120</v>
      </c>
      <c r="B571" s="8" t="s">
        <v>1121</v>
      </c>
      <c r="C571" s="8" t="s">
        <v>32</v>
      </c>
      <c r="D571" s="8" t="s">
        <v>61</v>
      </c>
      <c r="E571" s="8" t="s">
        <v>24</v>
      </c>
      <c r="F571" s="8" t="s">
        <v>53</v>
      </c>
      <c r="G571" s="9" t="n">
        <v>119100</v>
      </c>
      <c r="H571" s="8" t="n">
        <v>72</v>
      </c>
      <c r="I571" s="8" t="n">
        <v>59</v>
      </c>
      <c r="J571" s="8" t="n">
        <v>0</v>
      </c>
      <c r="K571" s="10" t="n">
        <v>0.08</v>
      </c>
      <c r="L571" s="8" t="s">
        <v>39</v>
      </c>
      <c r="M571" s="11" t="n">
        <f aca="false">IF(AND(H571&lt;=Criteria!$C$6,J571&lt;=Criteria!$C$7,L571="Yes",OR(C571&lt;&gt;"Catering",K571&gt;=Criteria!$C$8),D571&lt;&gt;Criteria!$C$9),1,0)</f>
        <v>1</v>
      </c>
    </row>
    <row r="572" customFormat="false" ht="15" hidden="false" customHeight="false" outlineLevel="0" collapsed="false">
      <c r="A572" s="12" t="s">
        <v>1122</v>
      </c>
      <c r="B572" s="12" t="s">
        <v>1123</v>
      </c>
      <c r="C572" s="12" t="s">
        <v>22</v>
      </c>
      <c r="D572" s="12" t="s">
        <v>48</v>
      </c>
      <c r="E572" s="12" t="s">
        <v>38</v>
      </c>
      <c r="F572" s="12" t="s">
        <v>53</v>
      </c>
      <c r="G572" s="13" t="n">
        <v>41700</v>
      </c>
      <c r="H572" s="12" t="n">
        <v>48</v>
      </c>
      <c r="I572" s="12" t="n">
        <v>32</v>
      </c>
      <c r="J572" s="12" t="n">
        <v>0</v>
      </c>
      <c r="K572" s="14" t="n">
        <v>0.12</v>
      </c>
      <c r="L572" s="12" t="s">
        <v>39</v>
      </c>
      <c r="M572" s="15" t="n">
        <f aca="false">IF(AND(H572&lt;=Criteria!$C$6,J572&lt;=Criteria!$C$7,L572="Yes",OR(C572&lt;&gt;"Catering",K572&gt;=Criteria!$C$8),D572&lt;&gt;Criteria!$C$9),1,0)</f>
        <v>1</v>
      </c>
    </row>
    <row r="573" customFormat="false" ht="15" hidden="false" customHeight="false" outlineLevel="0" collapsed="false">
      <c r="A573" s="8" t="s">
        <v>1124</v>
      </c>
      <c r="B573" s="8" t="s">
        <v>1125</v>
      </c>
      <c r="C573" s="8" t="s">
        <v>32</v>
      </c>
      <c r="D573" s="8" t="s">
        <v>42</v>
      </c>
      <c r="E573" s="8" t="s">
        <v>38</v>
      </c>
      <c r="F573" s="8" t="s">
        <v>33</v>
      </c>
      <c r="G573" s="9" t="n">
        <v>86300</v>
      </c>
      <c r="H573" s="8" t="n">
        <v>60</v>
      </c>
      <c r="I573" s="8" t="n">
        <v>42</v>
      </c>
      <c r="J573" s="8" t="n">
        <v>0</v>
      </c>
      <c r="K573" s="10" t="n">
        <v>0.23</v>
      </c>
      <c r="L573" s="8" t="s">
        <v>39</v>
      </c>
      <c r="M573" s="11" t="n">
        <f aca="false">IF(AND(H573&lt;=Criteria!$C$6,J573&lt;=Criteria!$C$7,L573="Yes",OR(C573&lt;&gt;"Catering",K573&gt;=Criteria!$C$8),D573&lt;&gt;Criteria!$C$9),1,0)</f>
        <v>1</v>
      </c>
    </row>
    <row r="574" customFormat="false" ht="15" hidden="false" customHeight="false" outlineLevel="0" collapsed="false">
      <c r="A574" s="12" t="s">
        <v>1126</v>
      </c>
      <c r="B574" s="12" t="s">
        <v>1127</v>
      </c>
      <c r="C574" s="12" t="s">
        <v>32</v>
      </c>
      <c r="D574" s="12" t="s">
        <v>42</v>
      </c>
      <c r="E574" s="12" t="s">
        <v>38</v>
      </c>
      <c r="F574" s="12" t="s">
        <v>53</v>
      </c>
      <c r="G574" s="13" t="n">
        <v>39300</v>
      </c>
      <c r="H574" s="12" t="n">
        <v>60</v>
      </c>
      <c r="I574" s="12" t="n">
        <v>22</v>
      </c>
      <c r="J574" s="12" t="n">
        <v>0</v>
      </c>
      <c r="K574" s="14" t="n">
        <v>0.12</v>
      </c>
      <c r="L574" s="12" t="s">
        <v>39</v>
      </c>
      <c r="M574" s="15" t="n">
        <f aca="false">IF(AND(H574&lt;=Criteria!$C$6,J574&lt;=Criteria!$C$7,L574="Yes",OR(C574&lt;&gt;"Catering",K574&gt;=Criteria!$C$8),D574&lt;&gt;Criteria!$C$9),1,0)</f>
        <v>1</v>
      </c>
    </row>
    <row r="575" customFormat="false" ht="15" hidden="false" customHeight="false" outlineLevel="0" collapsed="false">
      <c r="A575" s="8" t="s">
        <v>1128</v>
      </c>
      <c r="B575" s="8" t="s">
        <v>1129</v>
      </c>
      <c r="C575" s="8" t="s">
        <v>32</v>
      </c>
      <c r="D575" s="8" t="s">
        <v>37</v>
      </c>
      <c r="E575" s="8" t="s">
        <v>38</v>
      </c>
      <c r="F575" s="8" t="s">
        <v>33</v>
      </c>
      <c r="G575" s="9" t="n">
        <v>58600</v>
      </c>
      <c r="H575" s="8" t="n">
        <v>72</v>
      </c>
      <c r="I575" s="8" t="n">
        <v>61</v>
      </c>
      <c r="J575" s="8" t="n">
        <v>0</v>
      </c>
      <c r="K575" s="10" t="n">
        <v>0.17</v>
      </c>
      <c r="L575" s="8" t="s">
        <v>39</v>
      </c>
      <c r="M575" s="11" t="n">
        <f aca="false">IF(AND(H575&lt;=Criteria!$C$6,J575&lt;=Criteria!$C$7,L575="Yes",OR(C575&lt;&gt;"Catering",K575&gt;=Criteria!$C$8),D575&lt;&gt;Criteria!$C$9),1,0)</f>
        <v>1</v>
      </c>
    </row>
    <row r="576" customFormat="false" ht="15" hidden="false" customHeight="false" outlineLevel="0" collapsed="false">
      <c r="A576" s="12" t="s">
        <v>1130</v>
      </c>
      <c r="B576" s="12" t="s">
        <v>1131</v>
      </c>
      <c r="C576" s="12" t="s">
        <v>22</v>
      </c>
      <c r="D576" s="12" t="s">
        <v>42</v>
      </c>
      <c r="E576" s="12" t="s">
        <v>38</v>
      </c>
      <c r="F576" s="12" t="s">
        <v>33</v>
      </c>
      <c r="G576" s="13" t="n">
        <v>126200</v>
      </c>
      <c r="H576" s="12" t="n">
        <v>48</v>
      </c>
      <c r="I576" s="12" t="n">
        <v>22</v>
      </c>
      <c r="J576" s="12" t="n">
        <v>0</v>
      </c>
      <c r="K576" s="14" t="n">
        <v>0.06</v>
      </c>
      <c r="L576" s="12" t="s">
        <v>39</v>
      </c>
      <c r="M576" s="15" t="n">
        <f aca="false">IF(AND(H576&lt;=Criteria!$C$6,J576&lt;=Criteria!$C$7,L576="Yes",OR(C576&lt;&gt;"Catering",K576&gt;=Criteria!$C$8),D576&lt;&gt;Criteria!$C$9),1,0)</f>
        <v>0</v>
      </c>
    </row>
    <row r="577" customFormat="false" ht="15" hidden="false" customHeight="false" outlineLevel="0" collapsed="false">
      <c r="A577" s="8" t="s">
        <v>1132</v>
      </c>
      <c r="B577" s="8" t="s">
        <v>1133</v>
      </c>
      <c r="C577" s="8" t="s">
        <v>22</v>
      </c>
      <c r="D577" s="8" t="s">
        <v>37</v>
      </c>
      <c r="E577" s="8" t="s">
        <v>38</v>
      </c>
      <c r="F577" s="8" t="s">
        <v>33</v>
      </c>
      <c r="G577" s="9" t="n">
        <v>68700</v>
      </c>
      <c r="H577" s="8" t="n">
        <v>84</v>
      </c>
      <c r="I577" s="8" t="n">
        <v>24</v>
      </c>
      <c r="J577" s="8" t="n">
        <v>0</v>
      </c>
      <c r="K577" s="10" t="n">
        <v>0</v>
      </c>
      <c r="L577" s="8" t="s">
        <v>39</v>
      </c>
      <c r="M577" s="11" t="n">
        <f aca="false">IF(AND(H577&lt;=Criteria!$C$6,J577&lt;=Criteria!$C$7,L577="Yes",OR(C577&lt;&gt;"Catering",K577&gt;=Criteria!$C$8),D577&lt;&gt;Criteria!$C$9),1,0)</f>
        <v>0</v>
      </c>
    </row>
    <row r="578" customFormat="false" ht="15" hidden="false" customHeight="false" outlineLevel="0" collapsed="false">
      <c r="A578" s="12" t="s">
        <v>1134</v>
      </c>
      <c r="B578" s="12" t="s">
        <v>1135</v>
      </c>
      <c r="C578" s="12" t="s">
        <v>32</v>
      </c>
      <c r="D578" s="12" t="s">
        <v>46</v>
      </c>
      <c r="E578" s="12" t="s">
        <v>24</v>
      </c>
      <c r="F578" s="12" t="s">
        <v>25</v>
      </c>
      <c r="G578" s="13" t="n">
        <v>56500</v>
      </c>
      <c r="H578" s="12" t="n">
        <v>36</v>
      </c>
      <c r="I578" s="12" t="n">
        <v>11</v>
      </c>
      <c r="J578" s="12" t="n">
        <v>0</v>
      </c>
      <c r="K578" s="14" t="n">
        <v>0.1</v>
      </c>
      <c r="L578" s="12" t="s">
        <v>39</v>
      </c>
      <c r="M578" s="15" t="n">
        <f aca="false">IF(AND(H578&lt;=Criteria!$C$6,J578&lt;=Criteria!$C$7,L578="Yes",OR(C578&lt;&gt;"Catering",K578&gt;=Criteria!$C$8),D578&lt;&gt;Criteria!$C$9),1,0)</f>
        <v>1</v>
      </c>
    </row>
    <row r="579" customFormat="false" ht="15" hidden="false" customHeight="false" outlineLevel="0" collapsed="false">
      <c r="A579" s="8" t="s">
        <v>1136</v>
      </c>
      <c r="B579" s="8" t="s">
        <v>1137</v>
      </c>
      <c r="C579" s="8" t="s">
        <v>32</v>
      </c>
      <c r="D579" s="8" t="s">
        <v>48</v>
      </c>
      <c r="E579" s="8" t="s">
        <v>38</v>
      </c>
      <c r="F579" s="8" t="s">
        <v>25</v>
      </c>
      <c r="G579" s="9" t="n">
        <v>39700</v>
      </c>
      <c r="H579" s="8" t="n">
        <v>48</v>
      </c>
      <c r="I579" s="8" t="n">
        <v>41</v>
      </c>
      <c r="J579" s="8" t="n">
        <v>0</v>
      </c>
      <c r="K579" s="10" t="n">
        <v>0.11</v>
      </c>
      <c r="L579" s="8" t="s">
        <v>39</v>
      </c>
      <c r="M579" s="11" t="n">
        <f aca="false">IF(AND(H579&lt;=Criteria!$C$6,J579&lt;=Criteria!$C$7,L579="Yes",OR(C579&lt;&gt;"Catering",K579&gt;=Criteria!$C$8),D579&lt;&gt;Criteria!$C$9),1,0)</f>
        <v>1</v>
      </c>
    </row>
    <row r="580" customFormat="false" ht="15" hidden="false" customHeight="false" outlineLevel="0" collapsed="false">
      <c r="A580" s="12" t="s">
        <v>1138</v>
      </c>
      <c r="B580" s="12" t="s">
        <v>1139</v>
      </c>
      <c r="C580" s="12" t="s">
        <v>22</v>
      </c>
      <c r="D580" s="12" t="s">
        <v>48</v>
      </c>
      <c r="E580" s="12" t="s">
        <v>38</v>
      </c>
      <c r="F580" s="12" t="s">
        <v>25</v>
      </c>
      <c r="G580" s="13" t="n">
        <v>94200</v>
      </c>
      <c r="H580" s="12" t="n">
        <v>60</v>
      </c>
      <c r="I580" s="12" t="n">
        <v>54</v>
      </c>
      <c r="J580" s="12" t="n">
        <v>0</v>
      </c>
      <c r="K580" s="14" t="n">
        <v>0.18</v>
      </c>
      <c r="L580" s="12" t="s">
        <v>39</v>
      </c>
      <c r="M580" s="15" t="n">
        <f aca="false">IF(AND(H580&lt;=Criteria!$C$6,J580&lt;=Criteria!$C$7,L580="Yes",OR(C580&lt;&gt;"Catering",K580&gt;=Criteria!$C$8),D580&lt;&gt;Criteria!$C$9),1,0)</f>
        <v>1</v>
      </c>
    </row>
    <row r="581" customFormat="false" ht="15" hidden="false" customHeight="false" outlineLevel="0" collapsed="false">
      <c r="A581" s="8" t="s">
        <v>1140</v>
      </c>
      <c r="B581" s="8" t="s">
        <v>1141</v>
      </c>
      <c r="C581" s="8" t="s">
        <v>32</v>
      </c>
      <c r="D581" s="8" t="s">
        <v>42</v>
      </c>
      <c r="E581" s="8" t="s">
        <v>38</v>
      </c>
      <c r="F581" s="8" t="s">
        <v>25</v>
      </c>
      <c r="G581" s="9" t="n">
        <v>135300</v>
      </c>
      <c r="H581" s="8" t="n">
        <v>60</v>
      </c>
      <c r="I581" s="8" t="n">
        <v>53</v>
      </c>
      <c r="J581" s="8" t="n">
        <v>0</v>
      </c>
      <c r="K581" s="10" t="n">
        <v>0.12</v>
      </c>
      <c r="L581" s="8" t="s">
        <v>39</v>
      </c>
      <c r="M581" s="11" t="n">
        <f aca="false">IF(AND(H581&lt;=Criteria!$C$6,J581&lt;=Criteria!$C$7,L581="Yes",OR(C581&lt;&gt;"Catering",K581&gt;=Criteria!$C$8),D581&lt;&gt;Criteria!$C$9),1,0)</f>
        <v>1</v>
      </c>
    </row>
    <row r="582" customFormat="false" ht="15" hidden="false" customHeight="false" outlineLevel="0" collapsed="false">
      <c r="A582" s="12" t="s">
        <v>1142</v>
      </c>
      <c r="B582" s="12" t="s">
        <v>1143</v>
      </c>
      <c r="C582" s="12" t="s">
        <v>32</v>
      </c>
      <c r="D582" s="12" t="s">
        <v>42</v>
      </c>
      <c r="E582" s="12" t="s">
        <v>38</v>
      </c>
      <c r="F582" s="12" t="s">
        <v>25</v>
      </c>
      <c r="G582" s="13" t="n">
        <v>95000</v>
      </c>
      <c r="H582" s="12" t="n">
        <v>72</v>
      </c>
      <c r="I582" s="12" t="n">
        <v>41</v>
      </c>
      <c r="J582" s="12" t="n">
        <v>0</v>
      </c>
      <c r="K582" s="14" t="n">
        <v>0.07</v>
      </c>
      <c r="L582" s="12" t="s">
        <v>39</v>
      </c>
      <c r="M582" s="15" t="n">
        <f aca="false">IF(AND(H582&lt;=Criteria!$C$6,J582&lt;=Criteria!$C$7,L582="Yes",OR(C582&lt;&gt;"Catering",K582&gt;=Criteria!$C$8),D582&lt;&gt;Criteria!$C$9),1,0)</f>
        <v>1</v>
      </c>
    </row>
    <row r="583" customFormat="false" ht="15" hidden="false" customHeight="false" outlineLevel="0" collapsed="false">
      <c r="A583" s="8" t="s">
        <v>1144</v>
      </c>
      <c r="B583" s="8" t="s">
        <v>1145</v>
      </c>
      <c r="C583" s="8" t="s">
        <v>22</v>
      </c>
      <c r="D583" s="8" t="s">
        <v>61</v>
      </c>
      <c r="E583" s="8" t="s">
        <v>24</v>
      </c>
      <c r="F583" s="8" t="s">
        <v>25</v>
      </c>
      <c r="G583" s="9" t="n">
        <v>83800</v>
      </c>
      <c r="H583" s="8" t="n">
        <v>48</v>
      </c>
      <c r="I583" s="8" t="n">
        <v>33</v>
      </c>
      <c r="J583" s="8" t="n">
        <v>0</v>
      </c>
      <c r="K583" s="10" t="n">
        <v>0.2</v>
      </c>
      <c r="L583" s="8" t="s">
        <v>39</v>
      </c>
      <c r="M583" s="11" t="n">
        <f aca="false">IF(AND(H583&lt;=Criteria!$C$6,J583&lt;=Criteria!$C$7,L583="Yes",OR(C583&lt;&gt;"Catering",K583&gt;=Criteria!$C$8),D583&lt;&gt;Criteria!$C$9),1,0)</f>
        <v>1</v>
      </c>
    </row>
    <row r="584" customFormat="false" ht="15" hidden="false" customHeight="false" outlineLevel="0" collapsed="false">
      <c r="A584" s="12" t="s">
        <v>1146</v>
      </c>
      <c r="B584" s="12" t="s">
        <v>1147</v>
      </c>
      <c r="C584" s="12" t="s">
        <v>32</v>
      </c>
      <c r="D584" s="12" t="s">
        <v>108</v>
      </c>
      <c r="E584" s="12" t="s">
        <v>108</v>
      </c>
      <c r="F584" s="12" t="s">
        <v>25</v>
      </c>
      <c r="G584" s="13" t="n">
        <v>97700</v>
      </c>
      <c r="H584" s="12" t="n">
        <v>60</v>
      </c>
      <c r="I584" s="12" t="n">
        <v>21</v>
      </c>
      <c r="J584" s="12" t="n">
        <v>0</v>
      </c>
      <c r="K584" s="14" t="n">
        <v>0.13</v>
      </c>
      <c r="L584" s="12" t="s">
        <v>39</v>
      </c>
      <c r="M584" s="15" t="n">
        <f aca="false">IF(AND(H584&lt;=Criteria!$C$6,J584&lt;=Criteria!$C$7,L584="Yes",OR(C584&lt;&gt;"Catering",K584&gt;=Criteria!$C$8),D584&lt;&gt;Criteria!$C$9),1,0)</f>
        <v>1</v>
      </c>
    </row>
    <row r="585" customFormat="false" ht="15" hidden="false" customHeight="false" outlineLevel="0" collapsed="false">
      <c r="A585" s="8" t="s">
        <v>1148</v>
      </c>
      <c r="B585" s="8" t="s">
        <v>1149</v>
      </c>
      <c r="C585" s="8" t="s">
        <v>22</v>
      </c>
      <c r="D585" s="8" t="s">
        <v>37</v>
      </c>
      <c r="E585" s="8" t="s">
        <v>38</v>
      </c>
      <c r="F585" s="8" t="s">
        <v>33</v>
      </c>
      <c r="G585" s="9" t="n">
        <v>99200</v>
      </c>
      <c r="H585" s="8" t="n">
        <v>72</v>
      </c>
      <c r="I585" s="8" t="n">
        <v>59</v>
      </c>
      <c r="J585" s="8" t="n">
        <v>0</v>
      </c>
      <c r="K585" s="10" t="n">
        <v>0.07</v>
      </c>
      <c r="L585" s="8" t="s">
        <v>39</v>
      </c>
      <c r="M585" s="11" t="n">
        <f aca="false">IF(AND(H585&lt;=Criteria!$C$6,J585&lt;=Criteria!$C$7,L585="Yes",OR(C585&lt;&gt;"Catering",K585&gt;=Criteria!$C$8),D585&lt;&gt;Criteria!$C$9),1,0)</f>
        <v>0</v>
      </c>
    </row>
    <row r="586" customFormat="false" ht="15" hidden="false" customHeight="false" outlineLevel="0" collapsed="false">
      <c r="A586" s="12" t="s">
        <v>1150</v>
      </c>
      <c r="B586" s="12" t="s">
        <v>1151</v>
      </c>
      <c r="C586" s="12" t="s">
        <v>32</v>
      </c>
      <c r="D586" s="12" t="s">
        <v>37</v>
      </c>
      <c r="E586" s="12" t="s">
        <v>38</v>
      </c>
      <c r="F586" s="12" t="s">
        <v>25</v>
      </c>
      <c r="G586" s="13" t="n">
        <v>134800</v>
      </c>
      <c r="H586" s="12" t="n">
        <v>60</v>
      </c>
      <c r="I586" s="12" t="n">
        <v>32</v>
      </c>
      <c r="J586" s="12" t="n">
        <v>0</v>
      </c>
      <c r="K586" s="14" t="n">
        <v>0.16</v>
      </c>
      <c r="L586" s="12" t="s">
        <v>39</v>
      </c>
      <c r="M586" s="15" t="n">
        <f aca="false">IF(AND(H586&lt;=Criteria!$C$6,J586&lt;=Criteria!$C$7,L586="Yes",OR(C586&lt;&gt;"Catering",K586&gt;=Criteria!$C$8),D586&lt;&gt;Criteria!$C$9),1,0)</f>
        <v>1</v>
      </c>
    </row>
    <row r="587" customFormat="false" ht="15" hidden="false" customHeight="false" outlineLevel="0" collapsed="false">
      <c r="A587" s="8" t="s">
        <v>1152</v>
      </c>
      <c r="B587" s="8" t="s">
        <v>1153</v>
      </c>
      <c r="C587" s="8" t="s">
        <v>32</v>
      </c>
      <c r="D587" s="8" t="s">
        <v>37</v>
      </c>
      <c r="E587" s="8" t="s">
        <v>38</v>
      </c>
      <c r="F587" s="8" t="s">
        <v>33</v>
      </c>
      <c r="G587" s="9" t="n">
        <v>110400</v>
      </c>
      <c r="H587" s="8" t="n">
        <v>60</v>
      </c>
      <c r="I587" s="8" t="n">
        <v>30</v>
      </c>
      <c r="J587" s="8" t="n">
        <v>0</v>
      </c>
      <c r="K587" s="10" t="n">
        <v>0.07</v>
      </c>
      <c r="L587" s="8" t="s">
        <v>39</v>
      </c>
      <c r="M587" s="11" t="n">
        <f aca="false">IF(AND(H587&lt;=Criteria!$C$6,J587&lt;=Criteria!$C$7,L587="Yes",OR(C587&lt;&gt;"Catering",K587&gt;=Criteria!$C$8),D587&lt;&gt;Criteria!$C$9),1,0)</f>
        <v>1</v>
      </c>
    </row>
    <row r="588" customFormat="false" ht="15" hidden="false" customHeight="false" outlineLevel="0" collapsed="false">
      <c r="A588" s="12" t="s">
        <v>1154</v>
      </c>
      <c r="B588" s="12" t="s">
        <v>1155</v>
      </c>
      <c r="C588" s="12" t="s">
        <v>32</v>
      </c>
      <c r="D588" s="12" t="s">
        <v>37</v>
      </c>
      <c r="E588" s="12" t="s">
        <v>38</v>
      </c>
      <c r="F588" s="12" t="s">
        <v>53</v>
      </c>
      <c r="G588" s="13" t="n">
        <v>237200</v>
      </c>
      <c r="H588" s="12" t="n">
        <v>60</v>
      </c>
      <c r="I588" s="12" t="n">
        <v>40</v>
      </c>
      <c r="J588" s="12" t="n">
        <v>0</v>
      </c>
      <c r="K588" s="14" t="n">
        <v>0.07</v>
      </c>
      <c r="L588" s="12" t="s">
        <v>39</v>
      </c>
      <c r="M588" s="15" t="n">
        <f aca="false">IF(AND(H588&lt;=Criteria!$C$6,J588&lt;=Criteria!$C$7,L588="Yes",OR(C588&lt;&gt;"Catering",K588&gt;=Criteria!$C$8),D588&lt;&gt;Criteria!$C$9),1,0)</f>
        <v>1</v>
      </c>
    </row>
    <row r="589" customFormat="false" ht="15" hidden="false" customHeight="false" outlineLevel="0" collapsed="false">
      <c r="A589" s="8" t="s">
        <v>1156</v>
      </c>
      <c r="B589" s="8" t="s">
        <v>1157</v>
      </c>
      <c r="C589" s="8" t="s">
        <v>32</v>
      </c>
      <c r="D589" s="8" t="s">
        <v>48</v>
      </c>
      <c r="E589" s="8" t="s">
        <v>38</v>
      </c>
      <c r="F589" s="8" t="s">
        <v>25</v>
      </c>
      <c r="G589" s="9" t="n">
        <v>69700</v>
      </c>
      <c r="H589" s="8" t="n">
        <v>84</v>
      </c>
      <c r="I589" s="8" t="n">
        <v>22</v>
      </c>
      <c r="J589" s="8" t="n">
        <v>0</v>
      </c>
      <c r="K589" s="10" t="n">
        <v>0.06</v>
      </c>
      <c r="L589" s="8" t="s">
        <v>39</v>
      </c>
      <c r="M589" s="11" t="n">
        <f aca="false">IF(AND(H589&lt;=Criteria!$C$6,J589&lt;=Criteria!$C$7,L589="Yes",OR(C589&lt;&gt;"Catering",K589&gt;=Criteria!$C$8),D589&lt;&gt;Criteria!$C$9),1,0)</f>
        <v>0</v>
      </c>
    </row>
    <row r="590" customFormat="false" ht="15" hidden="false" customHeight="false" outlineLevel="0" collapsed="false">
      <c r="A590" s="12" t="s">
        <v>1158</v>
      </c>
      <c r="B590" s="12" t="s">
        <v>1133</v>
      </c>
      <c r="C590" s="12" t="s">
        <v>32</v>
      </c>
      <c r="D590" s="12" t="s">
        <v>37</v>
      </c>
      <c r="E590" s="12" t="s">
        <v>38</v>
      </c>
      <c r="F590" s="12" t="s">
        <v>53</v>
      </c>
      <c r="G590" s="13" t="n">
        <v>135700</v>
      </c>
      <c r="H590" s="12" t="n">
        <v>60</v>
      </c>
      <c r="I590" s="12" t="n">
        <v>43</v>
      </c>
      <c r="J590" s="12" t="n">
        <v>0</v>
      </c>
      <c r="K590" s="14" t="n">
        <v>0.21</v>
      </c>
      <c r="L590" s="12" t="s">
        <v>39</v>
      </c>
      <c r="M590" s="15" t="n">
        <f aca="false">IF(AND(H590&lt;=Criteria!$C$6,J590&lt;=Criteria!$C$7,L590="Yes",OR(C590&lt;&gt;"Catering",K590&gt;=Criteria!$C$8),D590&lt;&gt;Criteria!$C$9),1,0)</f>
        <v>1</v>
      </c>
    </row>
    <row r="591" customFormat="false" ht="15" hidden="false" customHeight="false" outlineLevel="0" collapsed="false">
      <c r="A591" s="8" t="s">
        <v>1159</v>
      </c>
      <c r="B591" s="8" t="s">
        <v>1160</v>
      </c>
      <c r="C591" s="8" t="s">
        <v>22</v>
      </c>
      <c r="D591" s="8" t="s">
        <v>37</v>
      </c>
      <c r="E591" s="8" t="s">
        <v>38</v>
      </c>
      <c r="F591" s="8" t="s">
        <v>25</v>
      </c>
      <c r="G591" s="9" t="n">
        <v>44400</v>
      </c>
      <c r="H591" s="8" t="n">
        <v>60</v>
      </c>
      <c r="I591" s="8" t="n">
        <v>34</v>
      </c>
      <c r="J591" s="8" t="n">
        <v>0</v>
      </c>
      <c r="K591" s="10" t="n">
        <v>0.16</v>
      </c>
      <c r="L591" s="8" t="s">
        <v>39</v>
      </c>
      <c r="M591" s="11" t="n">
        <f aca="false">IF(AND(H591&lt;=Criteria!$C$6,J591&lt;=Criteria!$C$7,L591="Yes",OR(C591&lt;&gt;"Catering",K591&gt;=Criteria!$C$8),D591&lt;&gt;Criteria!$C$9),1,0)</f>
        <v>1</v>
      </c>
    </row>
    <row r="592" customFormat="false" ht="15" hidden="false" customHeight="false" outlineLevel="0" collapsed="false">
      <c r="A592" s="12" t="s">
        <v>1161</v>
      </c>
      <c r="B592" s="12" t="s">
        <v>1162</v>
      </c>
      <c r="C592" s="12" t="s">
        <v>32</v>
      </c>
      <c r="D592" s="12" t="s">
        <v>37</v>
      </c>
      <c r="E592" s="12" t="s">
        <v>38</v>
      </c>
      <c r="F592" s="12" t="s">
        <v>33</v>
      </c>
      <c r="G592" s="13" t="n">
        <v>192700</v>
      </c>
      <c r="H592" s="12" t="n">
        <v>48</v>
      </c>
      <c r="I592" s="12" t="n">
        <v>20</v>
      </c>
      <c r="J592" s="12" t="n">
        <v>0</v>
      </c>
      <c r="K592" s="14" t="n">
        <v>0.21</v>
      </c>
      <c r="L592" s="12" t="s">
        <v>39</v>
      </c>
      <c r="M592" s="15" t="n">
        <f aca="false">IF(AND(H592&lt;=Criteria!$C$6,J592&lt;=Criteria!$C$7,L592="Yes",OR(C592&lt;&gt;"Catering",K592&gt;=Criteria!$C$8),D592&lt;&gt;Criteria!$C$9),1,0)</f>
        <v>1</v>
      </c>
    </row>
    <row r="593" customFormat="false" ht="15" hidden="false" customHeight="false" outlineLevel="0" collapsed="false">
      <c r="A593" s="8" t="s">
        <v>1163</v>
      </c>
      <c r="B593" s="8" t="s">
        <v>1164</v>
      </c>
      <c r="C593" s="8" t="s">
        <v>32</v>
      </c>
      <c r="D593" s="8" t="s">
        <v>37</v>
      </c>
      <c r="E593" s="8" t="s">
        <v>38</v>
      </c>
      <c r="F593" s="8" t="s">
        <v>33</v>
      </c>
      <c r="G593" s="9" t="n">
        <v>217300</v>
      </c>
      <c r="H593" s="8" t="n">
        <v>48</v>
      </c>
      <c r="I593" s="8" t="n">
        <v>45</v>
      </c>
      <c r="J593" s="8" t="n">
        <v>0</v>
      </c>
      <c r="K593" s="10" t="n">
        <v>0.16</v>
      </c>
      <c r="L593" s="8" t="s">
        <v>39</v>
      </c>
      <c r="M593" s="11" t="n">
        <f aca="false">IF(AND(H593&lt;=Criteria!$C$6,J593&lt;=Criteria!$C$7,L593="Yes",OR(C593&lt;&gt;"Catering",K593&gt;=Criteria!$C$8),D593&lt;&gt;Criteria!$C$9),1,0)</f>
        <v>1</v>
      </c>
    </row>
    <row r="594" customFormat="false" ht="15" hidden="false" customHeight="false" outlineLevel="0" collapsed="false">
      <c r="A594" s="12" t="s">
        <v>1165</v>
      </c>
      <c r="B594" s="12" t="s">
        <v>1166</v>
      </c>
      <c r="C594" s="12" t="s">
        <v>32</v>
      </c>
      <c r="D594" s="12" t="s">
        <v>23</v>
      </c>
      <c r="E594" s="12" t="s">
        <v>24</v>
      </c>
      <c r="F594" s="12" t="s">
        <v>53</v>
      </c>
      <c r="G594" s="13" t="n">
        <v>114900</v>
      </c>
      <c r="H594" s="12" t="n">
        <v>60</v>
      </c>
      <c r="I594" s="12" t="n">
        <v>56</v>
      </c>
      <c r="J594" s="12" t="n">
        <v>0</v>
      </c>
      <c r="K594" s="14" t="n">
        <v>0.06</v>
      </c>
      <c r="L594" s="12" t="s">
        <v>39</v>
      </c>
      <c r="M594" s="15" t="n">
        <f aca="false">IF(AND(H594&lt;=Criteria!$C$6,J594&lt;=Criteria!$C$7,L594="Yes",OR(C594&lt;&gt;"Catering",K594&gt;=Criteria!$C$8),D594&lt;&gt;Criteria!$C$9),1,0)</f>
        <v>0</v>
      </c>
    </row>
    <row r="595" customFormat="false" ht="15" hidden="false" customHeight="false" outlineLevel="0" collapsed="false">
      <c r="A595" s="8" t="s">
        <v>1167</v>
      </c>
      <c r="B595" s="8" t="s">
        <v>1168</v>
      </c>
      <c r="C595" s="8" t="s">
        <v>36</v>
      </c>
      <c r="D595" s="8" t="s">
        <v>48</v>
      </c>
      <c r="E595" s="8" t="s">
        <v>38</v>
      </c>
      <c r="F595" s="8" t="s">
        <v>25</v>
      </c>
      <c r="G595" s="9" t="n">
        <v>338900</v>
      </c>
      <c r="H595" s="8" t="n">
        <v>48</v>
      </c>
      <c r="I595" s="8" t="n">
        <v>31</v>
      </c>
      <c r="J595" s="8" t="n">
        <v>0</v>
      </c>
      <c r="K595" s="10" t="n">
        <v>0.06</v>
      </c>
      <c r="L595" s="8" t="s">
        <v>39</v>
      </c>
      <c r="M595" s="11" t="n">
        <f aca="false">IF(AND(H595&lt;=Criteria!$C$6,J595&lt;=Criteria!$C$7,L595="Yes",OR(C595&lt;&gt;"Catering",K595&gt;=Criteria!$C$8),D595&lt;&gt;Criteria!$C$9),1,0)</f>
        <v>1</v>
      </c>
    </row>
    <row r="596" customFormat="false" ht="15" hidden="false" customHeight="false" outlineLevel="0" collapsed="false">
      <c r="A596" s="12" t="s">
        <v>1169</v>
      </c>
      <c r="B596" s="12" t="s">
        <v>1170</v>
      </c>
      <c r="C596" s="12" t="s">
        <v>22</v>
      </c>
      <c r="D596" s="12" t="s">
        <v>108</v>
      </c>
      <c r="E596" s="12" t="s">
        <v>108</v>
      </c>
      <c r="F596" s="12" t="s">
        <v>25</v>
      </c>
      <c r="G596" s="13" t="n">
        <v>92800</v>
      </c>
      <c r="H596" s="12" t="n">
        <v>48</v>
      </c>
      <c r="I596" s="12" t="n">
        <v>19</v>
      </c>
      <c r="J596" s="12" t="n">
        <v>0</v>
      </c>
      <c r="K596" s="14" t="n">
        <v>0.1</v>
      </c>
      <c r="L596" s="12" t="s">
        <v>39</v>
      </c>
      <c r="M596" s="15" t="n">
        <f aca="false">IF(AND(H596&lt;=Criteria!$C$6,J596&lt;=Criteria!$C$7,L596="Yes",OR(C596&lt;&gt;"Catering",K596&gt;=Criteria!$C$8),D596&lt;&gt;Criteria!$C$9),1,0)</f>
        <v>1</v>
      </c>
    </row>
    <row r="597" customFormat="false" ht="15" hidden="false" customHeight="false" outlineLevel="0" collapsed="false">
      <c r="A597" s="8" t="s">
        <v>1171</v>
      </c>
      <c r="B597" s="8" t="s">
        <v>1172</v>
      </c>
      <c r="C597" s="8" t="s">
        <v>32</v>
      </c>
      <c r="D597" s="8" t="s">
        <v>42</v>
      </c>
      <c r="E597" s="8" t="s">
        <v>38</v>
      </c>
      <c r="F597" s="8" t="s">
        <v>33</v>
      </c>
      <c r="G597" s="9" t="n">
        <v>223800</v>
      </c>
      <c r="H597" s="8" t="n">
        <v>48</v>
      </c>
      <c r="I597" s="8" t="n">
        <v>40</v>
      </c>
      <c r="J597" s="8" t="n">
        <v>0</v>
      </c>
      <c r="K597" s="10" t="n">
        <v>0.05</v>
      </c>
      <c r="L597" s="8" t="s">
        <v>39</v>
      </c>
      <c r="M597" s="11" t="n">
        <f aca="false">IF(AND(H597&lt;=Criteria!$C$6,J597&lt;=Criteria!$C$7,L597="Yes",OR(C597&lt;&gt;"Catering",K597&gt;=Criteria!$C$8),D597&lt;&gt;Criteria!$C$9),1,0)</f>
        <v>1</v>
      </c>
    </row>
    <row r="598" customFormat="false" ht="15" hidden="false" customHeight="false" outlineLevel="0" collapsed="false">
      <c r="A598" s="12" t="s">
        <v>1173</v>
      </c>
      <c r="B598" s="12" t="s">
        <v>1174</v>
      </c>
      <c r="C598" s="12" t="s">
        <v>32</v>
      </c>
      <c r="D598" s="12" t="s">
        <v>42</v>
      </c>
      <c r="E598" s="12" t="s">
        <v>38</v>
      </c>
      <c r="F598" s="12" t="s">
        <v>25</v>
      </c>
      <c r="G598" s="13" t="n">
        <v>224000</v>
      </c>
      <c r="H598" s="12" t="n">
        <v>60</v>
      </c>
      <c r="I598" s="12" t="n">
        <v>38</v>
      </c>
      <c r="J598" s="12" t="n">
        <v>0</v>
      </c>
      <c r="K598" s="14" t="n">
        <v>0.21</v>
      </c>
      <c r="L598" s="12" t="s">
        <v>39</v>
      </c>
      <c r="M598" s="15" t="n">
        <f aca="false">IF(AND(H598&lt;=Criteria!$C$6,J598&lt;=Criteria!$C$7,L598="Yes",OR(C598&lt;&gt;"Catering",K598&gt;=Criteria!$C$8),D598&lt;&gt;Criteria!$C$9),1,0)</f>
        <v>1</v>
      </c>
    </row>
    <row r="599" customFormat="false" ht="15" hidden="false" customHeight="false" outlineLevel="0" collapsed="false">
      <c r="A599" s="8" t="s">
        <v>1175</v>
      </c>
      <c r="B599" s="8" t="s">
        <v>1176</v>
      </c>
      <c r="C599" s="8" t="s">
        <v>22</v>
      </c>
      <c r="D599" s="8" t="s">
        <v>23</v>
      </c>
      <c r="E599" s="8" t="s">
        <v>24</v>
      </c>
      <c r="F599" s="8" t="s">
        <v>25</v>
      </c>
      <c r="G599" s="9" t="n">
        <v>79100</v>
      </c>
      <c r="H599" s="8" t="n">
        <v>84</v>
      </c>
      <c r="I599" s="8" t="n">
        <v>74</v>
      </c>
      <c r="J599" s="8" t="n">
        <v>0</v>
      </c>
      <c r="K599" s="10" t="n">
        <v>0.14</v>
      </c>
      <c r="L599" s="8" t="s">
        <v>39</v>
      </c>
      <c r="M599" s="11" t="n">
        <f aca="false">IF(AND(H599&lt;=Criteria!$C$6,J599&lt;=Criteria!$C$7,L599="Yes",OR(C599&lt;&gt;"Catering",K599&gt;=Criteria!$C$8),D599&lt;&gt;Criteria!$C$9),1,0)</f>
        <v>0</v>
      </c>
    </row>
    <row r="600" customFormat="false" ht="15" hidden="false" customHeight="false" outlineLevel="0" collapsed="false">
      <c r="A600" s="12" t="s">
        <v>1177</v>
      </c>
      <c r="B600" s="12" t="s">
        <v>1178</v>
      </c>
      <c r="C600" s="12" t="s">
        <v>22</v>
      </c>
      <c r="D600" s="12" t="s">
        <v>37</v>
      </c>
      <c r="E600" s="12" t="s">
        <v>38</v>
      </c>
      <c r="F600" s="12" t="s">
        <v>25</v>
      </c>
      <c r="G600" s="13" t="n">
        <v>75400</v>
      </c>
      <c r="H600" s="12" t="n">
        <v>72</v>
      </c>
      <c r="I600" s="12" t="n">
        <v>40</v>
      </c>
      <c r="J600" s="12" t="n">
        <v>0</v>
      </c>
      <c r="K600" s="14" t="n">
        <v>0.09</v>
      </c>
      <c r="L600" s="12" t="s">
        <v>39</v>
      </c>
      <c r="M600" s="15" t="n">
        <f aca="false">IF(AND(H600&lt;=Criteria!$C$6,J600&lt;=Criteria!$C$7,L600="Yes",OR(C600&lt;&gt;"Catering",K600&gt;=Criteria!$C$8),D600&lt;&gt;Criteria!$C$9),1,0)</f>
        <v>0</v>
      </c>
    </row>
    <row r="601" customFormat="false" ht="15" hidden="false" customHeight="false" outlineLevel="0" collapsed="false">
      <c r="A601" s="8" t="s">
        <v>1179</v>
      </c>
      <c r="B601" s="8" t="s">
        <v>1180</v>
      </c>
      <c r="C601" s="8" t="s">
        <v>32</v>
      </c>
      <c r="D601" s="8" t="s">
        <v>37</v>
      </c>
      <c r="E601" s="8" t="s">
        <v>38</v>
      </c>
      <c r="F601" s="8" t="s">
        <v>33</v>
      </c>
      <c r="G601" s="9" t="n">
        <v>48200</v>
      </c>
      <c r="H601" s="8" t="n">
        <v>72</v>
      </c>
      <c r="I601" s="8" t="n">
        <v>31</v>
      </c>
      <c r="J601" s="8" t="n">
        <v>0</v>
      </c>
      <c r="K601" s="10" t="n">
        <v>0.15</v>
      </c>
      <c r="L601" s="8" t="s">
        <v>39</v>
      </c>
      <c r="M601" s="11" t="n">
        <f aca="false">IF(AND(H601&lt;=Criteria!$C$6,J601&lt;=Criteria!$C$7,L601="Yes",OR(C601&lt;&gt;"Catering",K601&gt;=Criteria!$C$8),D601&lt;&gt;Criteria!$C$9),1,0)</f>
        <v>1</v>
      </c>
    </row>
    <row r="602" customFormat="false" ht="15" hidden="false" customHeight="false" outlineLevel="0" collapsed="false">
      <c r="A602" s="12" t="s">
        <v>1181</v>
      </c>
      <c r="B602" s="12" t="s">
        <v>1182</v>
      </c>
      <c r="C602" s="12" t="s">
        <v>32</v>
      </c>
      <c r="D602" s="12" t="s">
        <v>108</v>
      </c>
      <c r="E602" s="12" t="s">
        <v>108</v>
      </c>
      <c r="F602" s="12" t="s">
        <v>53</v>
      </c>
      <c r="G602" s="13" t="n">
        <v>117500</v>
      </c>
      <c r="H602" s="12" t="n">
        <v>60</v>
      </c>
      <c r="I602" s="12" t="n">
        <v>38</v>
      </c>
      <c r="J602" s="12" t="n">
        <v>0</v>
      </c>
      <c r="K602" s="14" t="n">
        <v>0.18</v>
      </c>
      <c r="L602" s="12" t="s">
        <v>39</v>
      </c>
      <c r="M602" s="15" t="n">
        <f aca="false">IF(AND(H602&lt;=Criteria!$C$6,J602&lt;=Criteria!$C$7,L602="Yes",OR(C602&lt;&gt;"Catering",K602&gt;=Criteria!$C$8),D602&lt;&gt;Criteria!$C$9),1,0)</f>
        <v>1</v>
      </c>
    </row>
    <row r="603" customFormat="false" ht="15" hidden="false" customHeight="false" outlineLevel="0" collapsed="false">
      <c r="A603" s="8" t="s">
        <v>1183</v>
      </c>
      <c r="B603" s="8" t="s">
        <v>1133</v>
      </c>
      <c r="C603" s="8" t="s">
        <v>32</v>
      </c>
      <c r="D603" s="8" t="s">
        <v>48</v>
      </c>
      <c r="E603" s="8" t="s">
        <v>38</v>
      </c>
      <c r="F603" s="8" t="s">
        <v>25</v>
      </c>
      <c r="G603" s="9" t="n">
        <v>43700</v>
      </c>
      <c r="H603" s="8" t="n">
        <v>72</v>
      </c>
      <c r="I603" s="8" t="n">
        <v>27</v>
      </c>
      <c r="J603" s="8" t="n">
        <v>0</v>
      </c>
      <c r="K603" s="10" t="n">
        <v>0.06</v>
      </c>
      <c r="L603" s="8" t="s">
        <v>39</v>
      </c>
      <c r="M603" s="11" t="n">
        <f aca="false">IF(AND(H603&lt;=Criteria!$C$6,J603&lt;=Criteria!$C$7,L603="Yes",OR(C603&lt;&gt;"Catering",K603&gt;=Criteria!$C$8),D603&lt;&gt;Criteria!$C$9),1,0)</f>
        <v>1</v>
      </c>
    </row>
    <row r="604" customFormat="false" ht="15" hidden="false" customHeight="false" outlineLevel="0" collapsed="false">
      <c r="A604" s="12" t="s">
        <v>1184</v>
      </c>
      <c r="B604" s="12" t="s">
        <v>1185</v>
      </c>
      <c r="C604" s="12" t="s">
        <v>22</v>
      </c>
      <c r="D604" s="12" t="s">
        <v>23</v>
      </c>
      <c r="E604" s="12" t="s">
        <v>24</v>
      </c>
      <c r="F604" s="12" t="s">
        <v>25</v>
      </c>
      <c r="G604" s="13" t="n">
        <v>100700</v>
      </c>
      <c r="H604" s="12" t="n">
        <v>60</v>
      </c>
      <c r="I604" s="12" t="n">
        <v>53</v>
      </c>
      <c r="J604" s="12" t="n">
        <v>0</v>
      </c>
      <c r="K604" s="14" t="n">
        <v>0</v>
      </c>
      <c r="L604" s="12" t="s">
        <v>39</v>
      </c>
      <c r="M604" s="15" t="n">
        <f aca="false">IF(AND(H604&lt;=Criteria!$C$6,J604&lt;=Criteria!$C$7,L604="Yes",OR(C604&lt;&gt;"Catering",K604&gt;=Criteria!$C$8),D604&lt;&gt;Criteria!$C$9),1,0)</f>
        <v>0</v>
      </c>
    </row>
    <row r="605" customFormat="false" ht="15" hidden="false" customHeight="false" outlineLevel="0" collapsed="false">
      <c r="A605" s="8" t="s">
        <v>1186</v>
      </c>
      <c r="B605" s="8" t="s">
        <v>1187</v>
      </c>
      <c r="C605" s="8" t="s">
        <v>32</v>
      </c>
      <c r="D605" s="8" t="s">
        <v>23</v>
      </c>
      <c r="E605" s="8" t="s">
        <v>24</v>
      </c>
      <c r="F605" s="8" t="s">
        <v>53</v>
      </c>
      <c r="G605" s="9" t="n">
        <v>128500</v>
      </c>
      <c r="H605" s="8" t="n">
        <v>60</v>
      </c>
      <c r="I605" s="8" t="n">
        <v>37</v>
      </c>
      <c r="J605" s="8" t="n">
        <v>0</v>
      </c>
      <c r="K605" s="10" t="n">
        <v>0.24</v>
      </c>
      <c r="L605" s="8" t="s">
        <v>39</v>
      </c>
      <c r="M605" s="11" t="n">
        <f aca="false">IF(AND(H605&lt;=Criteria!$C$6,J605&lt;=Criteria!$C$7,L605="Yes",OR(C605&lt;&gt;"Catering",K605&gt;=Criteria!$C$8),D605&lt;&gt;Criteria!$C$9),1,0)</f>
        <v>0</v>
      </c>
    </row>
    <row r="606" customFormat="false" ht="15" hidden="false" customHeight="false" outlineLevel="0" collapsed="false">
      <c r="A606" s="12" t="s">
        <v>1188</v>
      </c>
      <c r="B606" s="12" t="s">
        <v>1189</v>
      </c>
      <c r="C606" s="12" t="s">
        <v>32</v>
      </c>
      <c r="D606" s="12" t="s">
        <v>75</v>
      </c>
      <c r="E606" s="12" t="s">
        <v>24</v>
      </c>
      <c r="F606" s="12" t="s">
        <v>53</v>
      </c>
      <c r="G606" s="13" t="n">
        <v>162400</v>
      </c>
      <c r="H606" s="12" t="n">
        <v>36</v>
      </c>
      <c r="I606" s="12" t="n">
        <v>9</v>
      </c>
      <c r="J606" s="12" t="n">
        <v>0</v>
      </c>
      <c r="K606" s="14" t="n">
        <v>0.1</v>
      </c>
      <c r="L606" s="12" t="s">
        <v>39</v>
      </c>
      <c r="M606" s="15" t="n">
        <f aca="false">IF(AND(H606&lt;=Criteria!$C$6,J606&lt;=Criteria!$C$7,L606="Yes",OR(C606&lt;&gt;"Catering",K606&gt;=Criteria!$C$8),D606&lt;&gt;Criteria!$C$9),1,0)</f>
        <v>1</v>
      </c>
    </row>
    <row r="607" customFormat="false" ht="15" hidden="false" customHeight="false" outlineLevel="0" collapsed="false">
      <c r="A607" s="8" t="s">
        <v>1190</v>
      </c>
      <c r="B607" s="8" t="s">
        <v>1191</v>
      </c>
      <c r="C607" s="8" t="s">
        <v>36</v>
      </c>
      <c r="D607" s="8" t="s">
        <v>48</v>
      </c>
      <c r="E607" s="8" t="s">
        <v>38</v>
      </c>
      <c r="F607" s="8" t="s">
        <v>53</v>
      </c>
      <c r="G607" s="9" t="n">
        <v>269200</v>
      </c>
      <c r="H607" s="8" t="n">
        <v>60</v>
      </c>
      <c r="I607" s="8" t="n">
        <v>41</v>
      </c>
      <c r="J607" s="8" t="n">
        <v>0</v>
      </c>
      <c r="K607" s="10" t="n">
        <v>0.09</v>
      </c>
      <c r="L607" s="8" t="s">
        <v>39</v>
      </c>
      <c r="M607" s="11" t="n">
        <f aca="false">IF(AND(H607&lt;=Criteria!$C$6,J607&lt;=Criteria!$C$7,L607="Yes",OR(C607&lt;&gt;"Catering",K607&gt;=Criteria!$C$8),D607&lt;&gt;Criteria!$C$9),1,0)</f>
        <v>1</v>
      </c>
    </row>
    <row r="608" customFormat="false" ht="15" hidden="false" customHeight="false" outlineLevel="0" collapsed="false">
      <c r="A608" s="12" t="s">
        <v>1192</v>
      </c>
      <c r="B608" s="12" t="s">
        <v>1193</v>
      </c>
      <c r="C608" s="12" t="s">
        <v>36</v>
      </c>
      <c r="D608" s="12" t="s">
        <v>42</v>
      </c>
      <c r="E608" s="12" t="s">
        <v>38</v>
      </c>
      <c r="F608" s="12" t="s">
        <v>53</v>
      </c>
      <c r="G608" s="13" t="n">
        <v>167500</v>
      </c>
      <c r="H608" s="12" t="n">
        <v>72</v>
      </c>
      <c r="I608" s="12" t="n">
        <v>23</v>
      </c>
      <c r="J608" s="12" t="n">
        <v>0</v>
      </c>
      <c r="K608" s="14" t="n">
        <v>0.17</v>
      </c>
      <c r="L608" s="12" t="s">
        <v>39</v>
      </c>
      <c r="M608" s="15" t="n">
        <f aca="false">IF(AND(H608&lt;=Criteria!$C$6,J608&lt;=Criteria!$C$7,L608="Yes",OR(C608&lt;&gt;"Catering",K608&gt;=Criteria!$C$8),D608&lt;&gt;Criteria!$C$9),1,0)</f>
        <v>1</v>
      </c>
    </row>
    <row r="609" customFormat="false" ht="15" hidden="false" customHeight="false" outlineLevel="0" collapsed="false">
      <c r="A609" s="8" t="s">
        <v>1194</v>
      </c>
      <c r="B609" s="8" t="s">
        <v>1195</v>
      </c>
      <c r="C609" s="8" t="s">
        <v>32</v>
      </c>
      <c r="D609" s="8" t="s">
        <v>42</v>
      </c>
      <c r="E609" s="8" t="s">
        <v>38</v>
      </c>
      <c r="F609" s="8" t="s">
        <v>33</v>
      </c>
      <c r="G609" s="9" t="n">
        <v>231800</v>
      </c>
      <c r="H609" s="8" t="n">
        <v>60</v>
      </c>
      <c r="I609" s="8" t="n">
        <v>19</v>
      </c>
      <c r="J609" s="8" t="n">
        <v>0</v>
      </c>
      <c r="K609" s="10" t="n">
        <v>0.24</v>
      </c>
      <c r="L609" s="8" t="s">
        <v>39</v>
      </c>
      <c r="M609" s="11" t="n">
        <f aca="false">IF(AND(H609&lt;=Criteria!$C$6,J609&lt;=Criteria!$C$7,L609="Yes",OR(C609&lt;&gt;"Catering",K609&gt;=Criteria!$C$8),D609&lt;&gt;Criteria!$C$9),1,0)</f>
        <v>1</v>
      </c>
    </row>
    <row r="610" customFormat="false" ht="15" hidden="false" customHeight="false" outlineLevel="0" collapsed="false">
      <c r="A610" s="12" t="s">
        <v>1196</v>
      </c>
      <c r="B610" s="12" t="s">
        <v>1197</v>
      </c>
      <c r="C610" s="12" t="s">
        <v>32</v>
      </c>
      <c r="D610" s="12" t="s">
        <v>61</v>
      </c>
      <c r="E610" s="12" t="s">
        <v>24</v>
      </c>
      <c r="F610" s="12" t="s">
        <v>33</v>
      </c>
      <c r="G610" s="13" t="n">
        <v>84900</v>
      </c>
      <c r="H610" s="12" t="n">
        <v>72</v>
      </c>
      <c r="I610" s="12" t="n">
        <v>66</v>
      </c>
      <c r="J610" s="12" t="n">
        <v>0</v>
      </c>
      <c r="K610" s="14" t="n">
        <v>0.13</v>
      </c>
      <c r="L610" s="12" t="s">
        <v>39</v>
      </c>
      <c r="M610" s="15" t="n">
        <f aca="false">IF(AND(H610&lt;=Criteria!$C$6,J610&lt;=Criteria!$C$7,L610="Yes",OR(C610&lt;&gt;"Catering",K610&gt;=Criteria!$C$8),D610&lt;&gt;Criteria!$C$9),1,0)</f>
        <v>1</v>
      </c>
    </row>
    <row r="611" customFormat="false" ht="15" hidden="false" customHeight="false" outlineLevel="0" collapsed="false">
      <c r="A611" s="8" t="s">
        <v>1198</v>
      </c>
      <c r="B611" s="8" t="s">
        <v>1199</v>
      </c>
      <c r="C611" s="8" t="s">
        <v>32</v>
      </c>
      <c r="D611" s="8" t="s">
        <v>133</v>
      </c>
      <c r="E611" s="8" t="s">
        <v>24</v>
      </c>
      <c r="F611" s="8" t="s">
        <v>25</v>
      </c>
      <c r="G611" s="9" t="n">
        <v>62700</v>
      </c>
      <c r="H611" s="8" t="n">
        <v>48</v>
      </c>
      <c r="I611" s="8" t="n">
        <v>34</v>
      </c>
      <c r="J611" s="8" t="n">
        <v>0</v>
      </c>
      <c r="K611" s="10" t="n">
        <v>0.06</v>
      </c>
      <c r="L611" s="8" t="s">
        <v>39</v>
      </c>
      <c r="M611" s="11" t="n">
        <f aca="false">IF(AND(H611&lt;=Criteria!$C$6,J611&lt;=Criteria!$C$7,L611="Yes",OR(C611&lt;&gt;"Catering",K611&gt;=Criteria!$C$8),D611&lt;&gt;Criteria!$C$9),1,0)</f>
        <v>1</v>
      </c>
    </row>
    <row r="612" customFormat="false" ht="15" hidden="false" customHeight="false" outlineLevel="0" collapsed="false">
      <c r="A612" s="12" t="s">
        <v>1200</v>
      </c>
      <c r="B612" s="12" t="s">
        <v>1201</v>
      </c>
      <c r="C612" s="12" t="s">
        <v>32</v>
      </c>
      <c r="D612" s="12" t="s">
        <v>42</v>
      </c>
      <c r="E612" s="12" t="s">
        <v>38</v>
      </c>
      <c r="F612" s="12" t="s">
        <v>33</v>
      </c>
      <c r="G612" s="13" t="n">
        <v>42400</v>
      </c>
      <c r="H612" s="12" t="n">
        <v>36</v>
      </c>
      <c r="I612" s="12" t="n">
        <v>11</v>
      </c>
      <c r="J612" s="12" t="n">
        <v>0</v>
      </c>
      <c r="K612" s="14" t="n">
        <v>0.1</v>
      </c>
      <c r="L612" s="12" t="s">
        <v>39</v>
      </c>
      <c r="M612" s="15" t="n">
        <f aca="false">IF(AND(H612&lt;=Criteria!$C$6,J612&lt;=Criteria!$C$7,L612="Yes",OR(C612&lt;&gt;"Catering",K612&gt;=Criteria!$C$8),D612&lt;&gt;Criteria!$C$9),1,0)</f>
        <v>1</v>
      </c>
    </row>
    <row r="613" customFormat="false" ht="15" hidden="false" customHeight="false" outlineLevel="0" collapsed="false">
      <c r="A613" s="8" t="s">
        <v>1202</v>
      </c>
      <c r="B613" s="8" t="s">
        <v>1203</v>
      </c>
      <c r="C613" s="8" t="s">
        <v>32</v>
      </c>
      <c r="D613" s="8" t="s">
        <v>42</v>
      </c>
      <c r="E613" s="8" t="s">
        <v>38</v>
      </c>
      <c r="F613" s="8" t="s">
        <v>33</v>
      </c>
      <c r="G613" s="9" t="n">
        <v>167100</v>
      </c>
      <c r="H613" s="8" t="n">
        <v>36</v>
      </c>
      <c r="I613" s="8" t="n">
        <v>13</v>
      </c>
      <c r="J613" s="8" t="n">
        <v>0</v>
      </c>
      <c r="K613" s="10" t="n">
        <v>0.15</v>
      </c>
      <c r="L613" s="8" t="s">
        <v>39</v>
      </c>
      <c r="M613" s="11" t="n">
        <f aca="false">IF(AND(H613&lt;=Criteria!$C$6,J613&lt;=Criteria!$C$7,L613="Yes",OR(C613&lt;&gt;"Catering",K613&gt;=Criteria!$C$8),D613&lt;&gt;Criteria!$C$9),1,0)</f>
        <v>1</v>
      </c>
    </row>
    <row r="614" customFormat="false" ht="15" hidden="false" customHeight="false" outlineLevel="0" collapsed="false">
      <c r="A614" s="12" t="s">
        <v>1204</v>
      </c>
      <c r="B614" s="12" t="s">
        <v>1205</v>
      </c>
      <c r="C614" s="12" t="s">
        <v>32</v>
      </c>
      <c r="D614" s="12" t="s">
        <v>133</v>
      </c>
      <c r="E614" s="12" t="s">
        <v>24</v>
      </c>
      <c r="F614" s="12" t="s">
        <v>33</v>
      </c>
      <c r="G614" s="13" t="n">
        <v>206900</v>
      </c>
      <c r="H614" s="12" t="n">
        <v>60</v>
      </c>
      <c r="I614" s="12" t="n">
        <v>42</v>
      </c>
      <c r="J614" s="12" t="n">
        <v>0</v>
      </c>
      <c r="K614" s="14" t="n">
        <v>0.09</v>
      </c>
      <c r="L614" s="12" t="s">
        <v>39</v>
      </c>
      <c r="M614" s="15" t="n">
        <f aca="false">IF(AND(H614&lt;=Criteria!$C$6,J614&lt;=Criteria!$C$7,L614="Yes",OR(C614&lt;&gt;"Catering",K614&gt;=Criteria!$C$8),D614&lt;&gt;Criteria!$C$9),1,0)</f>
        <v>1</v>
      </c>
    </row>
    <row r="615" customFormat="false" ht="15" hidden="false" customHeight="false" outlineLevel="0" collapsed="false">
      <c r="A615" s="8" t="s">
        <v>1206</v>
      </c>
      <c r="B615" s="8" t="s">
        <v>1207</v>
      </c>
      <c r="C615" s="8" t="s">
        <v>32</v>
      </c>
      <c r="D615" s="8" t="s">
        <v>42</v>
      </c>
      <c r="E615" s="8" t="s">
        <v>38</v>
      </c>
      <c r="F615" s="8" t="s">
        <v>25</v>
      </c>
      <c r="G615" s="9" t="n">
        <v>186500</v>
      </c>
      <c r="H615" s="8" t="n">
        <v>72</v>
      </c>
      <c r="I615" s="8" t="n">
        <v>24</v>
      </c>
      <c r="J615" s="8" t="n">
        <v>0</v>
      </c>
      <c r="K615" s="10" t="n">
        <v>0.21</v>
      </c>
      <c r="L615" s="8" t="s">
        <v>39</v>
      </c>
      <c r="M615" s="11" t="n">
        <f aca="false">IF(AND(H615&lt;=Criteria!$C$6,J615&lt;=Criteria!$C$7,L615="Yes",OR(C615&lt;&gt;"Catering",K615&gt;=Criteria!$C$8),D615&lt;&gt;Criteria!$C$9),1,0)</f>
        <v>1</v>
      </c>
    </row>
    <row r="616" customFormat="false" ht="15" hidden="false" customHeight="false" outlineLevel="0" collapsed="false">
      <c r="A616" s="12" t="s">
        <v>1208</v>
      </c>
      <c r="B616" s="12" t="s">
        <v>1133</v>
      </c>
      <c r="C616" s="12" t="s">
        <v>32</v>
      </c>
      <c r="D616" s="12" t="s">
        <v>48</v>
      </c>
      <c r="E616" s="12" t="s">
        <v>38</v>
      </c>
      <c r="F616" s="12" t="s">
        <v>33</v>
      </c>
      <c r="G616" s="13" t="n">
        <v>137100</v>
      </c>
      <c r="H616" s="12" t="n">
        <v>48</v>
      </c>
      <c r="I616" s="12" t="n">
        <v>15</v>
      </c>
      <c r="J616" s="12" t="n">
        <v>0</v>
      </c>
      <c r="K616" s="14" t="n">
        <v>0.23</v>
      </c>
      <c r="L616" s="12" t="s">
        <v>39</v>
      </c>
      <c r="M616" s="15" t="n">
        <f aca="false">IF(AND(H616&lt;=Criteria!$C$6,J616&lt;=Criteria!$C$7,L616="Yes",OR(C616&lt;&gt;"Catering",K616&gt;=Criteria!$C$8),D616&lt;&gt;Criteria!$C$9),1,0)</f>
        <v>1</v>
      </c>
    </row>
    <row r="617" customFormat="false" ht="15" hidden="false" customHeight="false" outlineLevel="0" collapsed="false">
      <c r="A617" s="8" t="s">
        <v>1209</v>
      </c>
      <c r="B617" s="8" t="s">
        <v>1210</v>
      </c>
      <c r="C617" s="8" t="s">
        <v>36</v>
      </c>
      <c r="D617" s="8" t="s">
        <v>37</v>
      </c>
      <c r="E617" s="8" t="s">
        <v>38</v>
      </c>
      <c r="F617" s="8" t="s">
        <v>53</v>
      </c>
      <c r="G617" s="9" t="n">
        <v>352800</v>
      </c>
      <c r="H617" s="8" t="n">
        <v>60</v>
      </c>
      <c r="I617" s="8" t="n">
        <v>42</v>
      </c>
      <c r="J617" s="8" t="n">
        <v>0</v>
      </c>
      <c r="K617" s="10" t="n">
        <v>0.06</v>
      </c>
      <c r="L617" s="8" t="s">
        <v>39</v>
      </c>
      <c r="M617" s="11" t="n">
        <f aca="false">IF(AND(H617&lt;=Criteria!$C$6,J617&lt;=Criteria!$C$7,L617="Yes",OR(C617&lt;&gt;"Catering",K617&gt;=Criteria!$C$8),D617&lt;&gt;Criteria!$C$9),1,0)</f>
        <v>1</v>
      </c>
    </row>
    <row r="618" customFormat="false" ht="15" hidden="false" customHeight="false" outlineLevel="0" collapsed="false">
      <c r="A618" s="12" t="s">
        <v>1211</v>
      </c>
      <c r="B618" s="12" t="s">
        <v>1212</v>
      </c>
      <c r="C618" s="12" t="s">
        <v>22</v>
      </c>
      <c r="D618" s="12" t="s">
        <v>37</v>
      </c>
      <c r="E618" s="12" t="s">
        <v>38</v>
      </c>
      <c r="F618" s="12" t="s">
        <v>25</v>
      </c>
      <c r="G618" s="13" t="n">
        <v>66400</v>
      </c>
      <c r="H618" s="12" t="n">
        <v>48</v>
      </c>
      <c r="I618" s="12" t="n">
        <v>39</v>
      </c>
      <c r="J618" s="12" t="n">
        <v>0</v>
      </c>
      <c r="K618" s="14" t="n">
        <v>0.25</v>
      </c>
      <c r="L618" s="12" t="s">
        <v>39</v>
      </c>
      <c r="M618" s="15" t="n">
        <f aca="false">IF(AND(H618&lt;=Criteria!$C$6,J618&lt;=Criteria!$C$7,L618="Yes",OR(C618&lt;&gt;"Catering",K618&gt;=Criteria!$C$8),D618&lt;&gt;Criteria!$C$9),1,0)</f>
        <v>1</v>
      </c>
    </row>
    <row r="619" customFormat="false" ht="15" hidden="false" customHeight="false" outlineLevel="0" collapsed="false">
      <c r="A619" s="8" t="s">
        <v>1213</v>
      </c>
      <c r="B619" s="8" t="s">
        <v>1214</v>
      </c>
      <c r="C619" s="8" t="s">
        <v>32</v>
      </c>
      <c r="D619" s="8" t="s">
        <v>48</v>
      </c>
      <c r="E619" s="8" t="s">
        <v>38</v>
      </c>
      <c r="F619" s="8" t="s">
        <v>25</v>
      </c>
      <c r="G619" s="9" t="n">
        <v>144300</v>
      </c>
      <c r="H619" s="8" t="n">
        <v>48</v>
      </c>
      <c r="I619" s="8" t="n">
        <v>18</v>
      </c>
      <c r="J619" s="8" t="n">
        <v>0</v>
      </c>
      <c r="K619" s="10" t="n">
        <v>0.24</v>
      </c>
      <c r="L619" s="8" t="s">
        <v>39</v>
      </c>
      <c r="M619" s="11" t="n">
        <f aca="false">IF(AND(H619&lt;=Criteria!$C$6,J619&lt;=Criteria!$C$7,L619="Yes",OR(C619&lt;&gt;"Catering",K619&gt;=Criteria!$C$8),D619&lt;&gt;Criteria!$C$9),1,0)</f>
        <v>1</v>
      </c>
    </row>
    <row r="620" customFormat="false" ht="15" hidden="false" customHeight="false" outlineLevel="0" collapsed="false">
      <c r="A620" s="12" t="s">
        <v>1215</v>
      </c>
      <c r="B620" s="12" t="s">
        <v>1216</v>
      </c>
      <c r="C620" s="12" t="s">
        <v>32</v>
      </c>
      <c r="D620" s="12" t="s">
        <v>108</v>
      </c>
      <c r="E620" s="12" t="s">
        <v>108</v>
      </c>
      <c r="F620" s="12" t="s">
        <v>25</v>
      </c>
      <c r="G620" s="13" t="n">
        <v>239900</v>
      </c>
      <c r="H620" s="12" t="n">
        <v>72</v>
      </c>
      <c r="I620" s="12" t="n">
        <v>26</v>
      </c>
      <c r="J620" s="12" t="n">
        <v>0</v>
      </c>
      <c r="K620" s="14" t="n">
        <v>0.1</v>
      </c>
      <c r="L620" s="12" t="s">
        <v>39</v>
      </c>
      <c r="M620" s="15" t="n">
        <f aca="false">IF(AND(H620&lt;=Criteria!$C$6,J620&lt;=Criteria!$C$7,L620="Yes",OR(C620&lt;&gt;"Catering",K620&gt;=Criteria!$C$8),D620&lt;&gt;Criteria!$C$9),1,0)</f>
        <v>1</v>
      </c>
    </row>
    <row r="621" customFormat="false" ht="15" hidden="false" customHeight="false" outlineLevel="0" collapsed="false">
      <c r="A621" s="8" t="s">
        <v>1217</v>
      </c>
      <c r="B621" s="8" t="s">
        <v>1218</v>
      </c>
      <c r="C621" s="8" t="s">
        <v>22</v>
      </c>
      <c r="D621" s="8" t="s">
        <v>42</v>
      </c>
      <c r="E621" s="8" t="s">
        <v>38</v>
      </c>
      <c r="F621" s="8" t="s">
        <v>25</v>
      </c>
      <c r="G621" s="9" t="n">
        <v>118200</v>
      </c>
      <c r="H621" s="8" t="n">
        <v>48</v>
      </c>
      <c r="I621" s="8" t="n">
        <v>17</v>
      </c>
      <c r="J621" s="8" t="n">
        <v>0</v>
      </c>
      <c r="K621" s="10" t="n">
        <v>0.14</v>
      </c>
      <c r="L621" s="8" t="s">
        <v>39</v>
      </c>
      <c r="M621" s="11" t="n">
        <f aca="false">IF(AND(H621&lt;=Criteria!$C$6,J621&lt;=Criteria!$C$7,L621="Yes",OR(C621&lt;&gt;"Catering",K621&gt;=Criteria!$C$8),D621&lt;&gt;Criteria!$C$9),1,0)</f>
        <v>1</v>
      </c>
    </row>
    <row r="622" customFormat="false" ht="15" hidden="false" customHeight="false" outlineLevel="0" collapsed="false">
      <c r="A622" s="12" t="s">
        <v>1219</v>
      </c>
      <c r="B622" s="12" t="s">
        <v>1220</v>
      </c>
      <c r="C622" s="12" t="s">
        <v>32</v>
      </c>
      <c r="D622" s="12" t="s">
        <v>133</v>
      </c>
      <c r="E622" s="12" t="s">
        <v>24</v>
      </c>
      <c r="F622" s="12" t="s">
        <v>33</v>
      </c>
      <c r="G622" s="13" t="n">
        <v>43100</v>
      </c>
      <c r="H622" s="12" t="n">
        <v>72</v>
      </c>
      <c r="I622" s="12" t="n">
        <v>20</v>
      </c>
      <c r="J622" s="12" t="n">
        <v>0</v>
      </c>
      <c r="K622" s="14" t="n">
        <v>0.19</v>
      </c>
      <c r="L622" s="12" t="s">
        <v>39</v>
      </c>
      <c r="M622" s="15" t="n">
        <f aca="false">IF(AND(H622&lt;=Criteria!$C$6,J622&lt;=Criteria!$C$7,L622="Yes",OR(C622&lt;&gt;"Catering",K622&gt;=Criteria!$C$8),D622&lt;&gt;Criteria!$C$9),1,0)</f>
        <v>1</v>
      </c>
    </row>
    <row r="623" customFormat="false" ht="15" hidden="false" customHeight="false" outlineLevel="0" collapsed="false">
      <c r="A623" s="8" t="s">
        <v>1221</v>
      </c>
      <c r="B623" s="8" t="s">
        <v>1222</v>
      </c>
      <c r="C623" s="8" t="s">
        <v>32</v>
      </c>
      <c r="D623" s="8" t="s">
        <v>48</v>
      </c>
      <c r="E623" s="8" t="s">
        <v>38</v>
      </c>
      <c r="F623" s="8" t="s">
        <v>25</v>
      </c>
      <c r="G623" s="9" t="n">
        <v>182200</v>
      </c>
      <c r="H623" s="8" t="n">
        <v>60</v>
      </c>
      <c r="I623" s="8" t="n">
        <v>37</v>
      </c>
      <c r="J623" s="8" t="n">
        <v>0</v>
      </c>
      <c r="K623" s="10" t="n">
        <v>0.2</v>
      </c>
      <c r="L623" s="8" t="s">
        <v>39</v>
      </c>
      <c r="M623" s="11" t="n">
        <f aca="false">IF(AND(H623&lt;=Criteria!$C$6,J623&lt;=Criteria!$C$7,L623="Yes",OR(C623&lt;&gt;"Catering",K623&gt;=Criteria!$C$8),D623&lt;&gt;Criteria!$C$9),1,0)</f>
        <v>1</v>
      </c>
    </row>
    <row r="624" customFormat="false" ht="15" hidden="false" customHeight="false" outlineLevel="0" collapsed="false">
      <c r="A624" s="12" t="s">
        <v>1223</v>
      </c>
      <c r="B624" s="12" t="s">
        <v>1224</v>
      </c>
      <c r="C624" s="12" t="s">
        <v>22</v>
      </c>
      <c r="D624" s="12" t="s">
        <v>48</v>
      </c>
      <c r="E624" s="12" t="s">
        <v>38</v>
      </c>
      <c r="F624" s="12" t="s">
        <v>33</v>
      </c>
      <c r="G624" s="13" t="n">
        <v>69600</v>
      </c>
      <c r="H624" s="12" t="n">
        <v>48</v>
      </c>
      <c r="I624" s="12" t="n">
        <v>45</v>
      </c>
      <c r="J624" s="12" t="n">
        <v>0</v>
      </c>
      <c r="K624" s="14" t="n">
        <v>0.19</v>
      </c>
      <c r="L624" s="12" t="s">
        <v>39</v>
      </c>
      <c r="M624" s="15" t="n">
        <f aca="false">IF(AND(H624&lt;=Criteria!$C$6,J624&lt;=Criteria!$C$7,L624="Yes",OR(C624&lt;&gt;"Catering",K624&gt;=Criteria!$C$8),D624&lt;&gt;Criteria!$C$9),1,0)</f>
        <v>1</v>
      </c>
    </row>
    <row r="625" customFormat="false" ht="15" hidden="false" customHeight="false" outlineLevel="0" collapsed="false">
      <c r="A625" s="8" t="s">
        <v>1225</v>
      </c>
      <c r="B625" s="8" t="s">
        <v>1226</v>
      </c>
      <c r="C625" s="8" t="s">
        <v>22</v>
      </c>
      <c r="D625" s="8" t="s">
        <v>42</v>
      </c>
      <c r="E625" s="8" t="s">
        <v>38</v>
      </c>
      <c r="F625" s="8" t="s">
        <v>53</v>
      </c>
      <c r="G625" s="9" t="n">
        <v>105100</v>
      </c>
      <c r="H625" s="8" t="n">
        <v>72</v>
      </c>
      <c r="I625" s="8" t="n">
        <v>20</v>
      </c>
      <c r="J625" s="8" t="n">
        <v>0</v>
      </c>
      <c r="K625" s="10" t="n">
        <v>0</v>
      </c>
      <c r="L625" s="8" t="s">
        <v>39</v>
      </c>
      <c r="M625" s="11" t="n">
        <f aca="false">IF(AND(H625&lt;=Criteria!$C$6,J625&lt;=Criteria!$C$7,L625="Yes",OR(C625&lt;&gt;"Catering",K625&gt;=Criteria!$C$8),D625&lt;&gt;Criteria!$C$9),1,0)</f>
        <v>0</v>
      </c>
    </row>
    <row r="626" customFormat="false" ht="15" hidden="false" customHeight="false" outlineLevel="0" collapsed="false">
      <c r="A626" s="12" t="s">
        <v>1227</v>
      </c>
      <c r="B626" s="12" t="s">
        <v>1228</v>
      </c>
      <c r="C626" s="12" t="s">
        <v>32</v>
      </c>
      <c r="D626" s="12" t="s">
        <v>133</v>
      </c>
      <c r="E626" s="12" t="s">
        <v>24</v>
      </c>
      <c r="F626" s="12" t="s">
        <v>33</v>
      </c>
      <c r="G626" s="13" t="n">
        <v>76800</v>
      </c>
      <c r="H626" s="12" t="n">
        <v>60</v>
      </c>
      <c r="I626" s="12" t="n">
        <v>16</v>
      </c>
      <c r="J626" s="12" t="n">
        <v>0</v>
      </c>
      <c r="K626" s="14" t="n">
        <v>0.07</v>
      </c>
      <c r="L626" s="12" t="s">
        <v>39</v>
      </c>
      <c r="M626" s="15" t="n">
        <f aca="false">IF(AND(H626&lt;=Criteria!$C$6,J626&lt;=Criteria!$C$7,L626="Yes",OR(C626&lt;&gt;"Catering",K626&gt;=Criteria!$C$8),D626&lt;&gt;Criteria!$C$9),1,0)</f>
        <v>1</v>
      </c>
    </row>
    <row r="627" customFormat="false" ht="15" hidden="false" customHeight="false" outlineLevel="0" collapsed="false">
      <c r="A627" s="8" t="s">
        <v>1229</v>
      </c>
      <c r="B627" s="8" t="s">
        <v>1230</v>
      </c>
      <c r="C627" s="8" t="s">
        <v>36</v>
      </c>
      <c r="D627" s="8" t="s">
        <v>108</v>
      </c>
      <c r="E627" s="8" t="s">
        <v>108</v>
      </c>
      <c r="F627" s="8" t="s">
        <v>25</v>
      </c>
      <c r="G627" s="9" t="n">
        <v>246700</v>
      </c>
      <c r="H627" s="8" t="n">
        <v>48</v>
      </c>
      <c r="I627" s="8" t="n">
        <v>14</v>
      </c>
      <c r="J627" s="8" t="n">
        <v>0</v>
      </c>
      <c r="K627" s="10" t="n">
        <v>0.14</v>
      </c>
      <c r="L627" s="8" t="s">
        <v>39</v>
      </c>
      <c r="M627" s="11" t="n">
        <f aca="false">IF(AND(H627&lt;=Criteria!$C$6,J627&lt;=Criteria!$C$7,L627="Yes",OR(C627&lt;&gt;"Catering",K627&gt;=Criteria!$C$8),D627&lt;&gt;Criteria!$C$9),1,0)</f>
        <v>1</v>
      </c>
    </row>
    <row r="628" customFormat="false" ht="15" hidden="false" customHeight="false" outlineLevel="0" collapsed="false">
      <c r="A628" s="12" t="s">
        <v>1231</v>
      </c>
      <c r="B628" s="12" t="s">
        <v>1232</v>
      </c>
      <c r="C628" s="12" t="s">
        <v>32</v>
      </c>
      <c r="D628" s="12" t="s">
        <v>42</v>
      </c>
      <c r="E628" s="12" t="s">
        <v>38</v>
      </c>
      <c r="F628" s="12" t="s">
        <v>33</v>
      </c>
      <c r="G628" s="13" t="n">
        <v>233500</v>
      </c>
      <c r="H628" s="12" t="n">
        <v>48</v>
      </c>
      <c r="I628" s="12" t="n">
        <v>30</v>
      </c>
      <c r="J628" s="12" t="n">
        <v>0</v>
      </c>
      <c r="K628" s="14" t="n">
        <v>0.19</v>
      </c>
      <c r="L628" s="12" t="s">
        <v>39</v>
      </c>
      <c r="M628" s="15" t="n">
        <f aca="false">IF(AND(H628&lt;=Criteria!$C$6,J628&lt;=Criteria!$C$7,L628="Yes",OR(C628&lt;&gt;"Catering",K628&gt;=Criteria!$C$8),D628&lt;&gt;Criteria!$C$9),1,0)</f>
        <v>1</v>
      </c>
    </row>
    <row r="629" customFormat="false" ht="15" hidden="false" customHeight="false" outlineLevel="0" collapsed="false">
      <c r="A629" s="8" t="s">
        <v>1233</v>
      </c>
      <c r="B629" s="8" t="s">
        <v>1234</v>
      </c>
      <c r="C629" s="8" t="s">
        <v>32</v>
      </c>
      <c r="D629" s="8" t="s">
        <v>108</v>
      </c>
      <c r="E629" s="8" t="s">
        <v>108</v>
      </c>
      <c r="F629" s="8" t="s">
        <v>33</v>
      </c>
      <c r="G629" s="9" t="n">
        <v>197300</v>
      </c>
      <c r="H629" s="8" t="n">
        <v>72</v>
      </c>
      <c r="I629" s="8" t="n">
        <v>67</v>
      </c>
      <c r="J629" s="8" t="n">
        <v>0</v>
      </c>
      <c r="K629" s="10" t="n">
        <v>0.05</v>
      </c>
      <c r="L629" s="8" t="s">
        <v>39</v>
      </c>
      <c r="M629" s="11" t="n">
        <f aca="false">IF(AND(H629&lt;=Criteria!$C$6,J629&lt;=Criteria!$C$7,L629="Yes",OR(C629&lt;&gt;"Catering",K629&gt;=Criteria!$C$8),D629&lt;&gt;Criteria!$C$9),1,0)</f>
        <v>1</v>
      </c>
    </row>
    <row r="630" customFormat="false" ht="15" hidden="false" customHeight="false" outlineLevel="0" collapsed="false">
      <c r="A630" s="12" t="s">
        <v>1235</v>
      </c>
      <c r="B630" s="12" t="s">
        <v>1236</v>
      </c>
      <c r="C630" s="12" t="s">
        <v>22</v>
      </c>
      <c r="D630" s="12" t="s">
        <v>48</v>
      </c>
      <c r="E630" s="12" t="s">
        <v>38</v>
      </c>
      <c r="F630" s="12" t="s">
        <v>53</v>
      </c>
      <c r="G630" s="13" t="n">
        <v>89700</v>
      </c>
      <c r="H630" s="12" t="n">
        <v>36</v>
      </c>
      <c r="I630" s="12" t="n">
        <v>22</v>
      </c>
      <c r="J630" s="12" t="n">
        <v>0</v>
      </c>
      <c r="K630" s="14" t="n">
        <v>0</v>
      </c>
      <c r="L630" s="12" t="s">
        <v>39</v>
      </c>
      <c r="M630" s="15" t="n">
        <f aca="false">IF(AND(H630&lt;=Criteria!$C$6,J630&lt;=Criteria!$C$7,L630="Yes",OR(C630&lt;&gt;"Catering",K630&gt;=Criteria!$C$8),D630&lt;&gt;Criteria!$C$9),1,0)</f>
        <v>0</v>
      </c>
    </row>
    <row r="631" customFormat="false" ht="15" hidden="false" customHeight="false" outlineLevel="0" collapsed="false">
      <c r="A631" s="8" t="s">
        <v>1237</v>
      </c>
      <c r="B631" s="8" t="s">
        <v>1238</v>
      </c>
      <c r="C631" s="8" t="s">
        <v>36</v>
      </c>
      <c r="D631" s="8" t="s">
        <v>133</v>
      </c>
      <c r="E631" s="8" t="s">
        <v>24</v>
      </c>
      <c r="F631" s="8" t="s">
        <v>25</v>
      </c>
      <c r="G631" s="9" t="n">
        <v>289700</v>
      </c>
      <c r="H631" s="8" t="n">
        <v>48</v>
      </c>
      <c r="I631" s="8" t="n">
        <v>13</v>
      </c>
      <c r="J631" s="8" t="n">
        <v>0</v>
      </c>
      <c r="K631" s="10" t="n">
        <v>0.08</v>
      </c>
      <c r="L631" s="8" t="s">
        <v>39</v>
      </c>
      <c r="M631" s="11" t="n">
        <f aca="false">IF(AND(H631&lt;=Criteria!$C$6,J631&lt;=Criteria!$C$7,L631="Yes",OR(C631&lt;&gt;"Catering",K631&gt;=Criteria!$C$8),D631&lt;&gt;Criteria!$C$9),1,0)</f>
        <v>1</v>
      </c>
    </row>
    <row r="632" customFormat="false" ht="15" hidden="false" customHeight="false" outlineLevel="0" collapsed="false">
      <c r="A632" s="12" t="s">
        <v>1239</v>
      </c>
      <c r="B632" s="12" t="s">
        <v>1240</v>
      </c>
      <c r="C632" s="12" t="s">
        <v>22</v>
      </c>
      <c r="D632" s="12" t="s">
        <v>37</v>
      </c>
      <c r="E632" s="12" t="s">
        <v>38</v>
      </c>
      <c r="F632" s="12" t="s">
        <v>33</v>
      </c>
      <c r="G632" s="13" t="n">
        <v>85300</v>
      </c>
      <c r="H632" s="12" t="n">
        <v>48</v>
      </c>
      <c r="I632" s="12" t="n">
        <v>39</v>
      </c>
      <c r="J632" s="12" t="n">
        <v>0</v>
      </c>
      <c r="K632" s="14" t="n">
        <v>0</v>
      </c>
      <c r="L632" s="12" t="s">
        <v>39</v>
      </c>
      <c r="M632" s="15" t="n">
        <f aca="false">IF(AND(H632&lt;=Criteria!$C$6,J632&lt;=Criteria!$C$7,L632="Yes",OR(C632&lt;&gt;"Catering",K632&gt;=Criteria!$C$8),D632&lt;&gt;Criteria!$C$9),1,0)</f>
        <v>0</v>
      </c>
    </row>
    <row r="633" customFormat="false" ht="15" hidden="false" customHeight="false" outlineLevel="0" collapsed="false">
      <c r="A633" s="8" t="s">
        <v>1241</v>
      </c>
      <c r="B633" s="8" t="s">
        <v>1242</v>
      </c>
      <c r="C633" s="8" t="s">
        <v>22</v>
      </c>
      <c r="D633" s="8" t="s">
        <v>42</v>
      </c>
      <c r="E633" s="8" t="s">
        <v>38</v>
      </c>
      <c r="F633" s="8" t="s">
        <v>25</v>
      </c>
      <c r="G633" s="9" t="n">
        <v>119200</v>
      </c>
      <c r="H633" s="8" t="n">
        <v>60</v>
      </c>
      <c r="I633" s="8" t="n">
        <v>15</v>
      </c>
      <c r="J633" s="8" t="n">
        <v>0</v>
      </c>
      <c r="K633" s="10" t="n">
        <v>0.18</v>
      </c>
      <c r="L633" s="8" t="s">
        <v>39</v>
      </c>
      <c r="M633" s="11" t="n">
        <f aca="false">IF(AND(H633&lt;=Criteria!$C$6,J633&lt;=Criteria!$C$7,L633="Yes",OR(C633&lt;&gt;"Catering",K633&gt;=Criteria!$C$8),D633&lt;&gt;Criteria!$C$9),1,0)</f>
        <v>1</v>
      </c>
    </row>
    <row r="634" customFormat="false" ht="15" hidden="false" customHeight="false" outlineLevel="0" collapsed="false">
      <c r="A634" s="12" t="s">
        <v>1243</v>
      </c>
      <c r="B634" s="12" t="s">
        <v>1244</v>
      </c>
      <c r="C634" s="12" t="s">
        <v>32</v>
      </c>
      <c r="D634" s="12" t="s">
        <v>37</v>
      </c>
      <c r="E634" s="12" t="s">
        <v>38</v>
      </c>
      <c r="F634" s="12" t="s">
        <v>53</v>
      </c>
      <c r="G634" s="13" t="n">
        <v>205000</v>
      </c>
      <c r="H634" s="12" t="n">
        <v>60</v>
      </c>
      <c r="I634" s="12" t="n">
        <v>40</v>
      </c>
      <c r="J634" s="12" t="n">
        <v>0</v>
      </c>
      <c r="K634" s="14" t="n">
        <v>0.13</v>
      </c>
      <c r="L634" s="12" t="s">
        <v>39</v>
      </c>
      <c r="M634" s="15" t="n">
        <f aca="false">IF(AND(H634&lt;=Criteria!$C$6,J634&lt;=Criteria!$C$7,L634="Yes",OR(C634&lt;&gt;"Catering",K634&gt;=Criteria!$C$8),D634&lt;&gt;Criteria!$C$9),1,0)</f>
        <v>1</v>
      </c>
    </row>
    <row r="635" customFormat="false" ht="15" hidden="false" customHeight="false" outlineLevel="0" collapsed="false">
      <c r="A635" s="8" t="s">
        <v>1245</v>
      </c>
      <c r="B635" s="8" t="s">
        <v>1246</v>
      </c>
      <c r="C635" s="8" t="s">
        <v>32</v>
      </c>
      <c r="D635" s="8" t="s">
        <v>48</v>
      </c>
      <c r="E635" s="8" t="s">
        <v>38</v>
      </c>
      <c r="F635" s="8" t="s">
        <v>33</v>
      </c>
      <c r="G635" s="9" t="n">
        <v>201800</v>
      </c>
      <c r="H635" s="8" t="n">
        <v>60</v>
      </c>
      <c r="I635" s="8" t="n">
        <v>30</v>
      </c>
      <c r="J635" s="8" t="n">
        <v>0</v>
      </c>
      <c r="K635" s="10" t="n">
        <v>0.18</v>
      </c>
      <c r="L635" s="8" t="s">
        <v>39</v>
      </c>
      <c r="M635" s="11" t="n">
        <f aca="false">IF(AND(H635&lt;=Criteria!$C$6,J635&lt;=Criteria!$C$7,L635="Yes",OR(C635&lt;&gt;"Catering",K635&gt;=Criteria!$C$8),D635&lt;&gt;Criteria!$C$9),1,0)</f>
        <v>1</v>
      </c>
    </row>
    <row r="636" customFormat="false" ht="15" hidden="false" customHeight="false" outlineLevel="0" collapsed="false">
      <c r="A636" s="12" t="s">
        <v>1247</v>
      </c>
      <c r="B636" s="12" t="s">
        <v>1248</v>
      </c>
      <c r="C636" s="12" t="s">
        <v>32</v>
      </c>
      <c r="D636" s="12" t="s">
        <v>48</v>
      </c>
      <c r="E636" s="12" t="s">
        <v>38</v>
      </c>
      <c r="F636" s="12" t="s">
        <v>33</v>
      </c>
      <c r="G636" s="13" t="n">
        <v>186900</v>
      </c>
      <c r="H636" s="12" t="n">
        <v>72</v>
      </c>
      <c r="I636" s="12" t="n">
        <v>42</v>
      </c>
      <c r="J636" s="12" t="n">
        <v>0</v>
      </c>
      <c r="K636" s="14" t="n">
        <v>0.06</v>
      </c>
      <c r="L636" s="12" t="s">
        <v>39</v>
      </c>
      <c r="M636" s="15" t="n">
        <f aca="false">IF(AND(H636&lt;=Criteria!$C$6,J636&lt;=Criteria!$C$7,L636="Yes",OR(C636&lt;&gt;"Catering",K636&gt;=Criteria!$C$8),D636&lt;&gt;Criteria!$C$9),1,0)</f>
        <v>1</v>
      </c>
    </row>
    <row r="637" customFormat="false" ht="15" hidden="false" customHeight="false" outlineLevel="0" collapsed="false">
      <c r="A637" s="8" t="s">
        <v>1249</v>
      </c>
      <c r="B637" s="8" t="s">
        <v>1250</v>
      </c>
      <c r="C637" s="8" t="s">
        <v>36</v>
      </c>
      <c r="D637" s="8" t="s">
        <v>48</v>
      </c>
      <c r="E637" s="8" t="s">
        <v>38</v>
      </c>
      <c r="F637" s="8" t="s">
        <v>53</v>
      </c>
      <c r="G637" s="9" t="n">
        <v>343400</v>
      </c>
      <c r="H637" s="8" t="n">
        <v>72</v>
      </c>
      <c r="I637" s="8" t="n">
        <v>54</v>
      </c>
      <c r="J637" s="8" t="n">
        <v>0</v>
      </c>
      <c r="K637" s="10" t="n">
        <v>0.05</v>
      </c>
      <c r="L637" s="8" t="s">
        <v>39</v>
      </c>
      <c r="M637" s="11" t="n">
        <f aca="false">IF(AND(H637&lt;=Criteria!$C$6,J637&lt;=Criteria!$C$7,L637="Yes",OR(C637&lt;&gt;"Catering",K637&gt;=Criteria!$C$8),D637&lt;&gt;Criteria!$C$9),1,0)</f>
        <v>1</v>
      </c>
    </row>
    <row r="638" customFormat="false" ht="15" hidden="false" customHeight="false" outlineLevel="0" collapsed="false">
      <c r="A638" s="12" t="s">
        <v>1251</v>
      </c>
      <c r="B638" s="12" t="s">
        <v>1252</v>
      </c>
      <c r="C638" s="12" t="s">
        <v>32</v>
      </c>
      <c r="D638" s="12" t="s">
        <v>37</v>
      </c>
      <c r="E638" s="12" t="s">
        <v>38</v>
      </c>
      <c r="F638" s="12" t="s">
        <v>33</v>
      </c>
      <c r="G638" s="13" t="n">
        <v>193200</v>
      </c>
      <c r="H638" s="12" t="n">
        <v>48</v>
      </c>
      <c r="I638" s="12" t="n">
        <v>36</v>
      </c>
      <c r="J638" s="12" t="n">
        <v>0</v>
      </c>
      <c r="K638" s="14" t="n">
        <v>0.15</v>
      </c>
      <c r="L638" s="12" t="s">
        <v>39</v>
      </c>
      <c r="M638" s="15" t="n">
        <f aca="false">IF(AND(H638&lt;=Criteria!$C$6,J638&lt;=Criteria!$C$7,L638="Yes",OR(C638&lt;&gt;"Catering",K638&gt;=Criteria!$C$8),D638&lt;&gt;Criteria!$C$9),1,0)</f>
        <v>1</v>
      </c>
    </row>
    <row r="639" customFormat="false" ht="15" hidden="false" customHeight="false" outlineLevel="0" collapsed="false">
      <c r="A639" s="8" t="s">
        <v>1253</v>
      </c>
      <c r="B639" s="8" t="s">
        <v>1254</v>
      </c>
      <c r="C639" s="8" t="s">
        <v>22</v>
      </c>
      <c r="D639" s="8" t="s">
        <v>75</v>
      </c>
      <c r="E639" s="8" t="s">
        <v>24</v>
      </c>
      <c r="F639" s="8" t="s">
        <v>25</v>
      </c>
      <c r="G639" s="9" t="n">
        <v>21600</v>
      </c>
      <c r="H639" s="8" t="n">
        <v>60</v>
      </c>
      <c r="I639" s="8" t="n">
        <v>44</v>
      </c>
      <c r="J639" s="8" t="n">
        <v>0</v>
      </c>
      <c r="K639" s="10" t="n">
        <v>0</v>
      </c>
      <c r="L639" s="8" t="s">
        <v>39</v>
      </c>
      <c r="M639" s="11" t="n">
        <f aca="false">IF(AND(H639&lt;=Criteria!$C$6,J639&lt;=Criteria!$C$7,L639="Yes",OR(C639&lt;&gt;"Catering",K639&gt;=Criteria!$C$8),D639&lt;&gt;Criteria!$C$9),1,0)</f>
        <v>0</v>
      </c>
    </row>
    <row r="640" customFormat="false" ht="15" hidden="false" customHeight="false" outlineLevel="0" collapsed="false">
      <c r="A640" s="12" t="s">
        <v>1255</v>
      </c>
      <c r="B640" s="12" t="s">
        <v>1256</v>
      </c>
      <c r="C640" s="12" t="s">
        <v>32</v>
      </c>
      <c r="D640" s="12" t="s">
        <v>48</v>
      </c>
      <c r="E640" s="12" t="s">
        <v>38</v>
      </c>
      <c r="F640" s="12" t="s">
        <v>33</v>
      </c>
      <c r="G640" s="13" t="n">
        <v>190600</v>
      </c>
      <c r="H640" s="12" t="n">
        <v>72</v>
      </c>
      <c r="I640" s="12" t="n">
        <v>25</v>
      </c>
      <c r="J640" s="12" t="n">
        <v>0</v>
      </c>
      <c r="K640" s="14" t="n">
        <v>0.18</v>
      </c>
      <c r="L640" s="12" t="s">
        <v>39</v>
      </c>
      <c r="M640" s="15" t="n">
        <f aca="false">IF(AND(H640&lt;=Criteria!$C$6,J640&lt;=Criteria!$C$7,L640="Yes",OR(C640&lt;&gt;"Catering",K640&gt;=Criteria!$C$8),D640&lt;&gt;Criteria!$C$9),1,0)</f>
        <v>1</v>
      </c>
    </row>
    <row r="641" customFormat="false" ht="15" hidden="false" customHeight="false" outlineLevel="0" collapsed="false">
      <c r="A641" s="8" t="s">
        <v>1257</v>
      </c>
      <c r="B641" s="8" t="s">
        <v>1258</v>
      </c>
      <c r="C641" s="8" t="s">
        <v>22</v>
      </c>
      <c r="D641" s="8" t="s">
        <v>108</v>
      </c>
      <c r="E641" s="8" t="s">
        <v>108</v>
      </c>
      <c r="F641" s="8" t="s">
        <v>33</v>
      </c>
      <c r="G641" s="9" t="n">
        <v>84400</v>
      </c>
      <c r="H641" s="8" t="n">
        <v>72</v>
      </c>
      <c r="I641" s="8" t="n">
        <v>60</v>
      </c>
      <c r="J641" s="8" t="n">
        <v>0</v>
      </c>
      <c r="K641" s="10" t="n">
        <v>0.24</v>
      </c>
      <c r="L641" s="8" t="s">
        <v>39</v>
      </c>
      <c r="M641" s="11" t="n">
        <f aca="false">IF(AND(H641&lt;=Criteria!$C$6,J641&lt;=Criteria!$C$7,L641="Yes",OR(C641&lt;&gt;"Catering",K641&gt;=Criteria!$C$8),D641&lt;&gt;Criteria!$C$9),1,0)</f>
        <v>1</v>
      </c>
    </row>
    <row r="642" customFormat="false" ht="15" hidden="false" customHeight="false" outlineLevel="0" collapsed="false">
      <c r="A642" s="12" t="s">
        <v>1259</v>
      </c>
      <c r="B642" s="12" t="s">
        <v>1234</v>
      </c>
      <c r="C642" s="12" t="s">
        <v>32</v>
      </c>
      <c r="D642" s="12" t="s">
        <v>37</v>
      </c>
      <c r="E642" s="12" t="s">
        <v>38</v>
      </c>
      <c r="F642" s="12" t="s">
        <v>33</v>
      </c>
      <c r="G642" s="13" t="n">
        <v>67700</v>
      </c>
      <c r="H642" s="12" t="n">
        <v>60</v>
      </c>
      <c r="I642" s="12" t="n">
        <v>32</v>
      </c>
      <c r="J642" s="12" t="n">
        <v>0</v>
      </c>
      <c r="K642" s="14" t="n">
        <v>0.19</v>
      </c>
      <c r="L642" s="12" t="s">
        <v>39</v>
      </c>
      <c r="M642" s="15" t="n">
        <f aca="false">IF(AND(H642&lt;=Criteria!$C$6,J642&lt;=Criteria!$C$7,L642="Yes",OR(C642&lt;&gt;"Catering",K642&gt;=Criteria!$C$8),D642&lt;&gt;Criteria!$C$9),1,0)</f>
        <v>1</v>
      </c>
    </row>
    <row r="643" customFormat="false" ht="15" hidden="false" customHeight="false" outlineLevel="0" collapsed="false">
      <c r="A643" s="8" t="s">
        <v>1260</v>
      </c>
      <c r="B643" s="8" t="s">
        <v>1261</v>
      </c>
      <c r="C643" s="8" t="s">
        <v>32</v>
      </c>
      <c r="D643" s="8" t="s">
        <v>42</v>
      </c>
      <c r="E643" s="8" t="s">
        <v>38</v>
      </c>
      <c r="F643" s="8" t="s">
        <v>33</v>
      </c>
      <c r="G643" s="9" t="n">
        <v>75100</v>
      </c>
      <c r="H643" s="8" t="n">
        <v>72</v>
      </c>
      <c r="I643" s="8" t="n">
        <v>52</v>
      </c>
      <c r="J643" s="8" t="n">
        <v>0</v>
      </c>
      <c r="K643" s="10" t="n">
        <v>0.19</v>
      </c>
      <c r="L643" s="8" t="s">
        <v>39</v>
      </c>
      <c r="M643" s="11" t="n">
        <f aca="false">IF(AND(H643&lt;=Criteria!$C$6,J643&lt;=Criteria!$C$7,L643="Yes",OR(C643&lt;&gt;"Catering",K643&gt;=Criteria!$C$8),D643&lt;&gt;Criteria!$C$9),1,0)</f>
        <v>1</v>
      </c>
    </row>
    <row r="644" customFormat="false" ht="15" hidden="false" customHeight="false" outlineLevel="0" collapsed="false">
      <c r="A644" s="12" t="s">
        <v>1262</v>
      </c>
      <c r="B644" s="12" t="s">
        <v>1263</v>
      </c>
      <c r="C644" s="12" t="s">
        <v>32</v>
      </c>
      <c r="D644" s="12" t="s">
        <v>46</v>
      </c>
      <c r="E644" s="12" t="s">
        <v>24</v>
      </c>
      <c r="F644" s="12" t="s">
        <v>53</v>
      </c>
      <c r="G644" s="13" t="n">
        <v>57700</v>
      </c>
      <c r="H644" s="12" t="n">
        <v>48</v>
      </c>
      <c r="I644" s="12" t="n">
        <v>31</v>
      </c>
      <c r="J644" s="12" t="n">
        <v>0</v>
      </c>
      <c r="K644" s="14" t="n">
        <v>0.11</v>
      </c>
      <c r="L644" s="12" t="s">
        <v>39</v>
      </c>
      <c r="M644" s="15" t="n">
        <f aca="false">IF(AND(H644&lt;=Criteria!$C$6,J644&lt;=Criteria!$C$7,L644="Yes",OR(C644&lt;&gt;"Catering",K644&gt;=Criteria!$C$8),D644&lt;&gt;Criteria!$C$9),1,0)</f>
        <v>1</v>
      </c>
    </row>
    <row r="645" customFormat="false" ht="15" hidden="false" customHeight="false" outlineLevel="0" collapsed="false">
      <c r="A645" s="8" t="s">
        <v>1264</v>
      </c>
      <c r="B645" s="8" t="s">
        <v>1265</v>
      </c>
      <c r="C645" s="8" t="s">
        <v>32</v>
      </c>
      <c r="D645" s="8" t="s">
        <v>48</v>
      </c>
      <c r="E645" s="8" t="s">
        <v>38</v>
      </c>
      <c r="F645" s="8" t="s">
        <v>33</v>
      </c>
      <c r="G645" s="9" t="n">
        <v>157900</v>
      </c>
      <c r="H645" s="8" t="n">
        <v>48</v>
      </c>
      <c r="I645" s="8" t="n">
        <v>18</v>
      </c>
      <c r="J645" s="8" t="n">
        <v>0</v>
      </c>
      <c r="K645" s="10" t="n">
        <v>0.21</v>
      </c>
      <c r="L645" s="8" t="s">
        <v>39</v>
      </c>
      <c r="M645" s="11" t="n">
        <f aca="false">IF(AND(H645&lt;=Criteria!$C$6,J645&lt;=Criteria!$C$7,L645="Yes",OR(C645&lt;&gt;"Catering",K645&gt;=Criteria!$C$8),D645&lt;&gt;Criteria!$C$9),1,0)</f>
        <v>1</v>
      </c>
    </row>
    <row r="646" customFormat="false" ht="15" hidden="false" customHeight="false" outlineLevel="0" collapsed="false">
      <c r="A646" s="12" t="s">
        <v>1266</v>
      </c>
      <c r="B646" s="12" t="s">
        <v>1267</v>
      </c>
      <c r="C646" s="12" t="s">
        <v>22</v>
      </c>
      <c r="D646" s="12" t="s">
        <v>37</v>
      </c>
      <c r="E646" s="12" t="s">
        <v>38</v>
      </c>
      <c r="F646" s="12" t="s">
        <v>33</v>
      </c>
      <c r="G646" s="13" t="n">
        <v>98000</v>
      </c>
      <c r="H646" s="12" t="n">
        <v>36</v>
      </c>
      <c r="I646" s="12" t="n">
        <v>27</v>
      </c>
      <c r="J646" s="12" t="n">
        <v>0</v>
      </c>
      <c r="K646" s="14" t="n">
        <v>0.08</v>
      </c>
      <c r="L646" s="12" t="s">
        <v>39</v>
      </c>
      <c r="M646" s="15" t="n">
        <f aca="false">IF(AND(H646&lt;=Criteria!$C$6,J646&lt;=Criteria!$C$7,L646="Yes",OR(C646&lt;&gt;"Catering",K646&gt;=Criteria!$C$8),D646&lt;&gt;Criteria!$C$9),1,0)</f>
        <v>0</v>
      </c>
    </row>
    <row r="647" customFormat="false" ht="15" hidden="false" customHeight="false" outlineLevel="0" collapsed="false">
      <c r="A647" s="8" t="s">
        <v>1268</v>
      </c>
      <c r="B647" s="8" t="s">
        <v>1269</v>
      </c>
      <c r="C647" s="8" t="s">
        <v>22</v>
      </c>
      <c r="D647" s="8" t="s">
        <v>42</v>
      </c>
      <c r="E647" s="8" t="s">
        <v>38</v>
      </c>
      <c r="F647" s="8" t="s">
        <v>25</v>
      </c>
      <c r="G647" s="9" t="n">
        <v>124700</v>
      </c>
      <c r="H647" s="8" t="n">
        <v>72</v>
      </c>
      <c r="I647" s="8" t="n">
        <v>20</v>
      </c>
      <c r="J647" s="8" t="n">
        <v>0</v>
      </c>
      <c r="K647" s="10" t="n">
        <v>0.11</v>
      </c>
      <c r="L647" s="8" t="s">
        <v>39</v>
      </c>
      <c r="M647" s="11" t="n">
        <f aca="false">IF(AND(H647&lt;=Criteria!$C$6,J647&lt;=Criteria!$C$7,L647="Yes",OR(C647&lt;&gt;"Catering",K647&gt;=Criteria!$C$8),D647&lt;&gt;Criteria!$C$9),1,0)</f>
        <v>1</v>
      </c>
    </row>
    <row r="648" customFormat="false" ht="15" hidden="false" customHeight="false" outlineLevel="0" collapsed="false">
      <c r="A648" s="12" t="s">
        <v>1270</v>
      </c>
      <c r="B648" s="12" t="s">
        <v>1271</v>
      </c>
      <c r="C648" s="12" t="s">
        <v>36</v>
      </c>
      <c r="D648" s="12" t="s">
        <v>42</v>
      </c>
      <c r="E648" s="12" t="s">
        <v>38</v>
      </c>
      <c r="F648" s="12" t="s">
        <v>33</v>
      </c>
      <c r="G648" s="13" t="n">
        <v>164300</v>
      </c>
      <c r="H648" s="12" t="n">
        <v>36</v>
      </c>
      <c r="I648" s="12" t="n">
        <v>29</v>
      </c>
      <c r="J648" s="12" t="n">
        <v>0</v>
      </c>
      <c r="K648" s="14" t="n">
        <v>0.25</v>
      </c>
      <c r="L648" s="12" t="s">
        <v>39</v>
      </c>
      <c r="M648" s="15" t="n">
        <f aca="false">IF(AND(H648&lt;=Criteria!$C$6,J648&lt;=Criteria!$C$7,L648="Yes",OR(C648&lt;&gt;"Catering",K648&gt;=Criteria!$C$8),D648&lt;&gt;Criteria!$C$9),1,0)</f>
        <v>1</v>
      </c>
    </row>
    <row r="649" customFormat="false" ht="15" hidden="false" customHeight="false" outlineLevel="0" collapsed="false">
      <c r="A649" s="8" t="s">
        <v>1272</v>
      </c>
      <c r="B649" s="8" t="s">
        <v>1273</v>
      </c>
      <c r="C649" s="8" t="s">
        <v>22</v>
      </c>
      <c r="D649" s="8" t="s">
        <v>37</v>
      </c>
      <c r="E649" s="8" t="s">
        <v>38</v>
      </c>
      <c r="F649" s="8" t="s">
        <v>33</v>
      </c>
      <c r="G649" s="9" t="n">
        <v>31000</v>
      </c>
      <c r="H649" s="8" t="n">
        <v>72</v>
      </c>
      <c r="I649" s="8" t="n">
        <v>29</v>
      </c>
      <c r="J649" s="8" t="n">
        <v>0</v>
      </c>
      <c r="K649" s="10" t="n">
        <v>0.08</v>
      </c>
      <c r="L649" s="8" t="s">
        <v>39</v>
      </c>
      <c r="M649" s="11" t="n">
        <f aca="false">IF(AND(H649&lt;=Criteria!$C$6,J649&lt;=Criteria!$C$7,L649="Yes",OR(C649&lt;&gt;"Catering",K649&gt;=Criteria!$C$8),D649&lt;&gt;Criteria!$C$9),1,0)</f>
        <v>0</v>
      </c>
    </row>
    <row r="650" customFormat="false" ht="15" hidden="false" customHeight="false" outlineLevel="0" collapsed="false">
      <c r="A650" s="12" t="s">
        <v>1274</v>
      </c>
      <c r="B650" s="12" t="s">
        <v>1275</v>
      </c>
      <c r="C650" s="12" t="s">
        <v>32</v>
      </c>
      <c r="D650" s="12" t="s">
        <v>23</v>
      </c>
      <c r="E650" s="12" t="s">
        <v>24</v>
      </c>
      <c r="F650" s="12" t="s">
        <v>33</v>
      </c>
      <c r="G650" s="13" t="n">
        <v>230700</v>
      </c>
      <c r="H650" s="12" t="n">
        <v>36</v>
      </c>
      <c r="I650" s="12" t="n">
        <v>16</v>
      </c>
      <c r="J650" s="12" t="n">
        <v>0</v>
      </c>
      <c r="K650" s="14" t="n">
        <v>0.09</v>
      </c>
      <c r="L650" s="12" t="s">
        <v>39</v>
      </c>
      <c r="M650" s="15" t="n">
        <f aca="false">IF(AND(H650&lt;=Criteria!$C$6,J650&lt;=Criteria!$C$7,L650="Yes",OR(C650&lt;&gt;"Catering",K650&gt;=Criteria!$C$8),D650&lt;&gt;Criteria!$C$9),1,0)</f>
        <v>0</v>
      </c>
    </row>
    <row r="651" customFormat="false" ht="15" hidden="false" customHeight="false" outlineLevel="0" collapsed="false">
      <c r="A651" s="8" t="s">
        <v>1276</v>
      </c>
      <c r="B651" s="8" t="s">
        <v>1277</v>
      </c>
      <c r="C651" s="8" t="s">
        <v>32</v>
      </c>
      <c r="D651" s="8" t="s">
        <v>37</v>
      </c>
      <c r="E651" s="8" t="s">
        <v>38</v>
      </c>
      <c r="F651" s="8" t="s">
        <v>33</v>
      </c>
      <c r="G651" s="9" t="n">
        <v>170400</v>
      </c>
      <c r="H651" s="8" t="n">
        <v>60</v>
      </c>
      <c r="I651" s="8" t="n">
        <v>34</v>
      </c>
      <c r="J651" s="8" t="n">
        <v>0</v>
      </c>
      <c r="K651" s="10" t="n">
        <v>0.07</v>
      </c>
      <c r="L651" s="8" t="s">
        <v>39</v>
      </c>
      <c r="M651" s="11" t="n">
        <f aca="false">IF(AND(H651&lt;=Criteria!$C$6,J651&lt;=Criteria!$C$7,L651="Yes",OR(C651&lt;&gt;"Catering",K651&gt;=Criteria!$C$8),D651&lt;&gt;Criteria!$C$9),1,0)</f>
        <v>1</v>
      </c>
    </row>
    <row r="652" customFormat="false" ht="15" hidden="false" customHeight="false" outlineLevel="0" collapsed="false">
      <c r="A652" s="12" t="s">
        <v>1278</v>
      </c>
      <c r="B652" s="12" t="s">
        <v>1279</v>
      </c>
      <c r="C652" s="12" t="s">
        <v>32</v>
      </c>
      <c r="D652" s="12" t="s">
        <v>108</v>
      </c>
      <c r="E652" s="12" t="s">
        <v>108</v>
      </c>
      <c r="F652" s="12" t="s">
        <v>33</v>
      </c>
      <c r="G652" s="13" t="n">
        <v>115700</v>
      </c>
      <c r="H652" s="12" t="n">
        <v>36</v>
      </c>
      <c r="I652" s="12" t="n">
        <v>15</v>
      </c>
      <c r="J652" s="12" t="n">
        <v>0</v>
      </c>
      <c r="K652" s="14" t="n">
        <v>0.08</v>
      </c>
      <c r="L652" s="12" t="s">
        <v>39</v>
      </c>
      <c r="M652" s="15" t="n">
        <f aca="false">IF(AND(H652&lt;=Criteria!$C$6,J652&lt;=Criteria!$C$7,L652="Yes",OR(C652&lt;&gt;"Catering",K652&gt;=Criteria!$C$8),D652&lt;&gt;Criteria!$C$9),1,0)</f>
        <v>1</v>
      </c>
    </row>
    <row r="653" customFormat="false" ht="15" hidden="false" customHeight="false" outlineLevel="0" collapsed="false">
      <c r="A653" s="8" t="s">
        <v>1280</v>
      </c>
      <c r="B653" s="8" t="s">
        <v>1281</v>
      </c>
      <c r="C653" s="8" t="s">
        <v>36</v>
      </c>
      <c r="D653" s="8" t="s">
        <v>108</v>
      </c>
      <c r="E653" s="8" t="s">
        <v>108</v>
      </c>
      <c r="F653" s="8" t="s">
        <v>33</v>
      </c>
      <c r="G653" s="9" t="n">
        <v>328500</v>
      </c>
      <c r="H653" s="8" t="n">
        <v>60</v>
      </c>
      <c r="I653" s="8" t="n">
        <v>30</v>
      </c>
      <c r="J653" s="8" t="n">
        <v>0</v>
      </c>
      <c r="K653" s="10" t="n">
        <v>0.19</v>
      </c>
      <c r="L653" s="8" t="s">
        <v>39</v>
      </c>
      <c r="M653" s="11" t="n">
        <f aca="false">IF(AND(H653&lt;=Criteria!$C$6,J653&lt;=Criteria!$C$7,L653="Yes",OR(C653&lt;&gt;"Catering",K653&gt;=Criteria!$C$8),D653&lt;&gt;Criteria!$C$9),1,0)</f>
        <v>1</v>
      </c>
    </row>
    <row r="654" customFormat="false" ht="15" hidden="false" customHeight="false" outlineLevel="0" collapsed="false">
      <c r="A654" s="12" t="s">
        <v>1282</v>
      </c>
      <c r="B654" s="12" t="s">
        <v>1283</v>
      </c>
      <c r="C654" s="12" t="s">
        <v>32</v>
      </c>
      <c r="D654" s="12" t="s">
        <v>48</v>
      </c>
      <c r="E654" s="12" t="s">
        <v>38</v>
      </c>
      <c r="F654" s="12" t="s">
        <v>25</v>
      </c>
      <c r="G654" s="13" t="n">
        <v>123000</v>
      </c>
      <c r="H654" s="12" t="n">
        <v>48</v>
      </c>
      <c r="I654" s="12" t="n">
        <v>33</v>
      </c>
      <c r="J654" s="12" t="n">
        <v>0</v>
      </c>
      <c r="K654" s="14" t="n">
        <v>0.15</v>
      </c>
      <c r="L654" s="12" t="s">
        <v>39</v>
      </c>
      <c r="M654" s="15" t="n">
        <f aca="false">IF(AND(H654&lt;=Criteria!$C$6,J654&lt;=Criteria!$C$7,L654="Yes",OR(C654&lt;&gt;"Catering",K654&gt;=Criteria!$C$8),D654&lt;&gt;Criteria!$C$9),1,0)</f>
        <v>1</v>
      </c>
    </row>
    <row r="655" customFormat="false" ht="15" hidden="false" customHeight="false" outlineLevel="0" collapsed="false">
      <c r="A655" s="8" t="s">
        <v>1284</v>
      </c>
      <c r="B655" s="8" t="s">
        <v>1234</v>
      </c>
      <c r="C655" s="8" t="s">
        <v>32</v>
      </c>
      <c r="D655" s="8" t="s">
        <v>42</v>
      </c>
      <c r="E655" s="8" t="s">
        <v>38</v>
      </c>
      <c r="F655" s="8" t="s">
        <v>33</v>
      </c>
      <c r="G655" s="9" t="n">
        <v>174700</v>
      </c>
      <c r="H655" s="8" t="n">
        <v>72</v>
      </c>
      <c r="I655" s="8" t="n">
        <v>44</v>
      </c>
      <c r="J655" s="8" t="n">
        <v>0</v>
      </c>
      <c r="K655" s="10" t="n">
        <v>0.22</v>
      </c>
      <c r="L655" s="8" t="s">
        <v>39</v>
      </c>
      <c r="M655" s="11" t="n">
        <f aca="false">IF(AND(H655&lt;=Criteria!$C$6,J655&lt;=Criteria!$C$7,L655="Yes",OR(C655&lt;&gt;"Catering",K655&gt;=Criteria!$C$8),D655&lt;&gt;Criteria!$C$9),1,0)</f>
        <v>1</v>
      </c>
    </row>
    <row r="656" customFormat="false" ht="15" hidden="false" customHeight="false" outlineLevel="0" collapsed="false">
      <c r="A656" s="12" t="s">
        <v>1285</v>
      </c>
      <c r="B656" s="12" t="s">
        <v>1286</v>
      </c>
      <c r="C656" s="12" t="s">
        <v>22</v>
      </c>
      <c r="D656" s="12" t="s">
        <v>37</v>
      </c>
      <c r="E656" s="12" t="s">
        <v>38</v>
      </c>
      <c r="F656" s="12" t="s">
        <v>25</v>
      </c>
      <c r="G656" s="13" t="n">
        <v>72400</v>
      </c>
      <c r="H656" s="12" t="n">
        <v>72</v>
      </c>
      <c r="I656" s="12" t="n">
        <v>46</v>
      </c>
      <c r="J656" s="12" t="n">
        <v>0</v>
      </c>
      <c r="K656" s="14" t="n">
        <v>0.15</v>
      </c>
      <c r="L656" s="12" t="s">
        <v>39</v>
      </c>
      <c r="M656" s="15" t="n">
        <f aca="false">IF(AND(H656&lt;=Criteria!$C$6,J656&lt;=Criteria!$C$7,L656="Yes",OR(C656&lt;&gt;"Catering",K656&gt;=Criteria!$C$8),D656&lt;&gt;Criteria!$C$9),1,0)</f>
        <v>1</v>
      </c>
    </row>
    <row r="657" customFormat="false" ht="15" hidden="false" customHeight="false" outlineLevel="0" collapsed="false">
      <c r="A657" s="8" t="s">
        <v>1287</v>
      </c>
      <c r="B657" s="8" t="s">
        <v>1288</v>
      </c>
      <c r="C657" s="8" t="s">
        <v>32</v>
      </c>
      <c r="D657" s="8" t="s">
        <v>108</v>
      </c>
      <c r="E657" s="8" t="s">
        <v>108</v>
      </c>
      <c r="F657" s="8" t="s">
        <v>33</v>
      </c>
      <c r="G657" s="9" t="n">
        <v>75300</v>
      </c>
      <c r="H657" s="8" t="n">
        <v>36</v>
      </c>
      <c r="I657" s="8" t="n">
        <v>15</v>
      </c>
      <c r="J657" s="8" t="n">
        <v>0</v>
      </c>
      <c r="K657" s="10" t="n">
        <v>0.07</v>
      </c>
      <c r="L657" s="8" t="s">
        <v>39</v>
      </c>
      <c r="M657" s="11" t="n">
        <f aca="false">IF(AND(H657&lt;=Criteria!$C$6,J657&lt;=Criteria!$C$7,L657="Yes",OR(C657&lt;&gt;"Catering",K657&gt;=Criteria!$C$8),D657&lt;&gt;Criteria!$C$9),1,0)</f>
        <v>1</v>
      </c>
    </row>
    <row r="658" customFormat="false" ht="15" hidden="false" customHeight="false" outlineLevel="0" collapsed="false">
      <c r="A658" s="12" t="s">
        <v>1289</v>
      </c>
      <c r="B658" s="12" t="s">
        <v>1290</v>
      </c>
      <c r="C658" s="12" t="s">
        <v>32</v>
      </c>
      <c r="D658" s="12" t="s">
        <v>75</v>
      </c>
      <c r="E658" s="12" t="s">
        <v>24</v>
      </c>
      <c r="F658" s="12" t="s">
        <v>53</v>
      </c>
      <c r="G658" s="13" t="n">
        <v>237200</v>
      </c>
      <c r="H658" s="12" t="n">
        <v>60</v>
      </c>
      <c r="I658" s="12" t="n">
        <v>39</v>
      </c>
      <c r="J658" s="12" t="n">
        <v>0</v>
      </c>
      <c r="K658" s="14" t="n">
        <v>0.16</v>
      </c>
      <c r="L658" s="12" t="s">
        <v>39</v>
      </c>
      <c r="M658" s="15" t="n">
        <f aca="false">IF(AND(H658&lt;=Criteria!$C$6,J658&lt;=Criteria!$C$7,L658="Yes",OR(C658&lt;&gt;"Catering",K658&gt;=Criteria!$C$8),D658&lt;&gt;Criteria!$C$9),1,0)</f>
        <v>1</v>
      </c>
    </row>
    <row r="659" customFormat="false" ht="15" hidden="false" customHeight="false" outlineLevel="0" collapsed="false">
      <c r="A659" s="8" t="s">
        <v>1291</v>
      </c>
      <c r="B659" s="8" t="s">
        <v>1292</v>
      </c>
      <c r="C659" s="8" t="s">
        <v>32</v>
      </c>
      <c r="D659" s="8" t="s">
        <v>37</v>
      </c>
      <c r="E659" s="8" t="s">
        <v>38</v>
      </c>
      <c r="F659" s="8" t="s">
        <v>53</v>
      </c>
      <c r="G659" s="9" t="n">
        <v>59900</v>
      </c>
      <c r="H659" s="8" t="n">
        <v>60</v>
      </c>
      <c r="I659" s="8" t="n">
        <v>34</v>
      </c>
      <c r="J659" s="8" t="n">
        <v>0</v>
      </c>
      <c r="K659" s="10" t="n">
        <v>0.09</v>
      </c>
      <c r="L659" s="8" t="s">
        <v>39</v>
      </c>
      <c r="M659" s="11" t="n">
        <f aca="false">IF(AND(H659&lt;=Criteria!$C$6,J659&lt;=Criteria!$C$7,L659="Yes",OR(C659&lt;&gt;"Catering",K659&gt;=Criteria!$C$8),D659&lt;&gt;Criteria!$C$9),1,0)</f>
        <v>1</v>
      </c>
    </row>
    <row r="660" customFormat="false" ht="15" hidden="false" customHeight="false" outlineLevel="0" collapsed="false">
      <c r="A660" s="12" t="s">
        <v>1293</v>
      </c>
      <c r="B660" s="12" t="s">
        <v>1294</v>
      </c>
      <c r="C660" s="12" t="s">
        <v>32</v>
      </c>
      <c r="D660" s="12" t="s">
        <v>133</v>
      </c>
      <c r="E660" s="12" t="s">
        <v>24</v>
      </c>
      <c r="F660" s="12" t="s">
        <v>25</v>
      </c>
      <c r="G660" s="13" t="n">
        <v>40500</v>
      </c>
      <c r="H660" s="12" t="n">
        <v>72</v>
      </c>
      <c r="I660" s="12" t="n">
        <v>53</v>
      </c>
      <c r="J660" s="12" t="n">
        <v>0</v>
      </c>
      <c r="K660" s="14" t="n">
        <v>0.19</v>
      </c>
      <c r="L660" s="12" t="s">
        <v>39</v>
      </c>
      <c r="M660" s="15" t="n">
        <f aca="false">IF(AND(H660&lt;=Criteria!$C$6,J660&lt;=Criteria!$C$7,L660="Yes",OR(C660&lt;&gt;"Catering",K660&gt;=Criteria!$C$8),D660&lt;&gt;Criteria!$C$9),1,0)</f>
        <v>1</v>
      </c>
    </row>
    <row r="661" customFormat="false" ht="15" hidden="false" customHeight="false" outlineLevel="0" collapsed="false">
      <c r="A661" s="8" t="s">
        <v>1295</v>
      </c>
      <c r="B661" s="8" t="s">
        <v>1296</v>
      </c>
      <c r="C661" s="8" t="s">
        <v>32</v>
      </c>
      <c r="D661" s="8" t="s">
        <v>48</v>
      </c>
      <c r="E661" s="8" t="s">
        <v>38</v>
      </c>
      <c r="F661" s="8" t="s">
        <v>53</v>
      </c>
      <c r="G661" s="9" t="n">
        <v>48900</v>
      </c>
      <c r="H661" s="8" t="n">
        <v>48</v>
      </c>
      <c r="I661" s="8" t="n">
        <v>34</v>
      </c>
      <c r="J661" s="8" t="n">
        <v>25</v>
      </c>
      <c r="K661" s="10" t="n">
        <v>0.12</v>
      </c>
      <c r="L661" s="8" t="s">
        <v>39</v>
      </c>
      <c r="M661" s="11" t="n">
        <f aca="false">IF(AND(H661&lt;=Criteria!$C$6,J661&lt;=Criteria!$C$7,L661="Yes",OR(C661&lt;&gt;"Catering",K661&gt;=Criteria!$C$8),D661&lt;&gt;Criteria!$C$9),1,0)</f>
        <v>1</v>
      </c>
    </row>
    <row r="662" customFormat="false" ht="15" hidden="false" customHeight="false" outlineLevel="0" collapsed="false">
      <c r="A662" s="12" t="s">
        <v>1297</v>
      </c>
      <c r="B662" s="12" t="s">
        <v>1298</v>
      </c>
      <c r="C662" s="12" t="s">
        <v>22</v>
      </c>
      <c r="D662" s="12" t="s">
        <v>48</v>
      </c>
      <c r="E662" s="12" t="s">
        <v>38</v>
      </c>
      <c r="F662" s="12" t="s">
        <v>33</v>
      </c>
      <c r="G662" s="13" t="n">
        <v>99600</v>
      </c>
      <c r="H662" s="12" t="n">
        <v>48</v>
      </c>
      <c r="I662" s="12" t="n">
        <v>41</v>
      </c>
      <c r="J662" s="12" t="n">
        <v>12</v>
      </c>
      <c r="K662" s="14" t="n">
        <v>0.22</v>
      </c>
      <c r="L662" s="12" t="s">
        <v>39</v>
      </c>
      <c r="M662" s="15" t="n">
        <f aca="false">IF(AND(H662&lt;=Criteria!$C$6,J662&lt;=Criteria!$C$7,L662="Yes",OR(C662&lt;&gt;"Catering",K662&gt;=Criteria!$C$8),D662&lt;&gt;Criteria!$C$9),1,0)</f>
        <v>1</v>
      </c>
    </row>
    <row r="663" customFormat="false" ht="15" hidden="false" customHeight="false" outlineLevel="0" collapsed="false">
      <c r="A663" s="8" t="s">
        <v>1299</v>
      </c>
      <c r="B663" s="8" t="s">
        <v>1300</v>
      </c>
      <c r="C663" s="8" t="s">
        <v>32</v>
      </c>
      <c r="D663" s="8" t="s">
        <v>37</v>
      </c>
      <c r="E663" s="8" t="s">
        <v>38</v>
      </c>
      <c r="F663" s="8" t="s">
        <v>33</v>
      </c>
      <c r="G663" s="9" t="n">
        <v>114100</v>
      </c>
      <c r="H663" s="8" t="n">
        <v>72</v>
      </c>
      <c r="I663" s="8" t="n">
        <v>59</v>
      </c>
      <c r="J663" s="8" t="n">
        <v>0</v>
      </c>
      <c r="K663" s="10" t="n">
        <v>0.08</v>
      </c>
      <c r="L663" s="8" t="s">
        <v>39</v>
      </c>
      <c r="M663" s="11" t="n">
        <f aca="false">IF(AND(H663&lt;=Criteria!$C$6,J663&lt;=Criteria!$C$7,L663="Yes",OR(C663&lt;&gt;"Catering",K663&gt;=Criteria!$C$8),D663&lt;&gt;Criteria!$C$9),1,0)</f>
        <v>1</v>
      </c>
    </row>
    <row r="664" customFormat="false" ht="15" hidden="false" customHeight="false" outlineLevel="0" collapsed="false">
      <c r="A664" s="12" t="s">
        <v>1301</v>
      </c>
      <c r="B664" s="12" t="s">
        <v>1302</v>
      </c>
      <c r="C664" s="12" t="s">
        <v>22</v>
      </c>
      <c r="D664" s="12" t="s">
        <v>75</v>
      </c>
      <c r="E664" s="12" t="s">
        <v>24</v>
      </c>
      <c r="F664" s="12" t="s">
        <v>25</v>
      </c>
      <c r="G664" s="13" t="n">
        <v>115500</v>
      </c>
      <c r="H664" s="12" t="n">
        <v>48</v>
      </c>
      <c r="I664" s="12" t="n">
        <v>23</v>
      </c>
      <c r="J664" s="12" t="n">
        <v>0</v>
      </c>
      <c r="K664" s="14" t="n">
        <v>0.11</v>
      </c>
      <c r="L664" s="12" t="s">
        <v>39</v>
      </c>
      <c r="M664" s="15" t="n">
        <f aca="false">IF(AND(H664&lt;=Criteria!$C$6,J664&lt;=Criteria!$C$7,L664="Yes",OR(C664&lt;&gt;"Catering",K664&gt;=Criteria!$C$8),D664&lt;&gt;Criteria!$C$9),1,0)</f>
        <v>1</v>
      </c>
    </row>
    <row r="665" customFormat="false" ht="15" hidden="false" customHeight="false" outlineLevel="0" collapsed="false">
      <c r="A665" s="8" t="s">
        <v>1303</v>
      </c>
      <c r="B665" s="8" t="s">
        <v>1304</v>
      </c>
      <c r="C665" s="8" t="s">
        <v>22</v>
      </c>
      <c r="D665" s="8" t="s">
        <v>61</v>
      </c>
      <c r="E665" s="8" t="s">
        <v>24</v>
      </c>
      <c r="F665" s="8" t="s">
        <v>33</v>
      </c>
      <c r="G665" s="9" t="n">
        <v>50100</v>
      </c>
      <c r="H665" s="8" t="n">
        <v>60</v>
      </c>
      <c r="I665" s="8" t="n">
        <v>33</v>
      </c>
      <c r="J665" s="8" t="n">
        <v>0</v>
      </c>
      <c r="K665" s="10" t="n">
        <v>0</v>
      </c>
      <c r="L665" s="8" t="s">
        <v>39</v>
      </c>
      <c r="M665" s="11" t="n">
        <f aca="false">IF(AND(H665&lt;=Criteria!$C$6,J665&lt;=Criteria!$C$7,L665="Yes",OR(C665&lt;&gt;"Catering",K665&gt;=Criteria!$C$8),D665&lt;&gt;Criteria!$C$9),1,0)</f>
        <v>0</v>
      </c>
    </row>
    <row r="666" customFormat="false" ht="15" hidden="false" customHeight="false" outlineLevel="0" collapsed="false">
      <c r="A666" s="12" t="s">
        <v>1305</v>
      </c>
      <c r="B666" s="12" t="s">
        <v>1306</v>
      </c>
      <c r="C666" s="12" t="s">
        <v>22</v>
      </c>
      <c r="D666" s="12" t="s">
        <v>37</v>
      </c>
      <c r="E666" s="12" t="s">
        <v>38</v>
      </c>
      <c r="F666" s="12" t="s">
        <v>25</v>
      </c>
      <c r="G666" s="13" t="n">
        <v>67600</v>
      </c>
      <c r="H666" s="12" t="n">
        <v>60</v>
      </c>
      <c r="I666" s="12" t="n">
        <v>53</v>
      </c>
      <c r="J666" s="12" t="n">
        <v>0</v>
      </c>
      <c r="K666" s="14" t="n">
        <v>0.21</v>
      </c>
      <c r="L666" s="12" t="s">
        <v>39</v>
      </c>
      <c r="M666" s="15" t="n">
        <f aca="false">IF(AND(H666&lt;=Criteria!$C$6,J666&lt;=Criteria!$C$7,L666="Yes",OR(C666&lt;&gt;"Catering",K666&gt;=Criteria!$C$8),D666&lt;&gt;Criteria!$C$9),1,0)</f>
        <v>1</v>
      </c>
    </row>
    <row r="667" customFormat="false" ht="15" hidden="false" customHeight="false" outlineLevel="0" collapsed="false">
      <c r="A667" s="8" t="s">
        <v>1307</v>
      </c>
      <c r="B667" s="8" t="s">
        <v>1308</v>
      </c>
      <c r="C667" s="8" t="s">
        <v>32</v>
      </c>
      <c r="D667" s="8" t="s">
        <v>23</v>
      </c>
      <c r="E667" s="8" t="s">
        <v>24</v>
      </c>
      <c r="F667" s="8" t="s">
        <v>33</v>
      </c>
      <c r="G667" s="9" t="n">
        <v>166800</v>
      </c>
      <c r="H667" s="8" t="n">
        <v>48</v>
      </c>
      <c r="I667" s="8" t="n">
        <v>22</v>
      </c>
      <c r="J667" s="8" t="n">
        <v>0</v>
      </c>
      <c r="K667" s="10" t="n">
        <v>0.05</v>
      </c>
      <c r="L667" s="8" t="s">
        <v>39</v>
      </c>
      <c r="M667" s="11" t="n">
        <f aca="false">IF(AND(H667&lt;=Criteria!$C$6,J667&lt;=Criteria!$C$7,L667="Yes",OR(C667&lt;&gt;"Catering",K667&gt;=Criteria!$C$8),D667&lt;&gt;Criteria!$C$9),1,0)</f>
        <v>0</v>
      </c>
    </row>
    <row r="668" customFormat="false" ht="15" hidden="false" customHeight="false" outlineLevel="0" collapsed="false">
      <c r="A668" s="12" t="s">
        <v>1309</v>
      </c>
      <c r="B668" s="12" t="s">
        <v>1234</v>
      </c>
      <c r="C668" s="12" t="s">
        <v>32</v>
      </c>
      <c r="D668" s="12" t="s">
        <v>42</v>
      </c>
      <c r="E668" s="12" t="s">
        <v>38</v>
      </c>
      <c r="F668" s="12" t="s">
        <v>53</v>
      </c>
      <c r="G668" s="13" t="n">
        <v>127100</v>
      </c>
      <c r="H668" s="12" t="n">
        <v>48</v>
      </c>
      <c r="I668" s="12" t="n">
        <v>39</v>
      </c>
      <c r="J668" s="12" t="n">
        <v>0</v>
      </c>
      <c r="K668" s="14" t="n">
        <v>0.08</v>
      </c>
      <c r="L668" s="12" t="s">
        <v>39</v>
      </c>
      <c r="M668" s="15" t="n">
        <f aca="false">IF(AND(H668&lt;=Criteria!$C$6,J668&lt;=Criteria!$C$7,L668="Yes",OR(C668&lt;&gt;"Catering",K668&gt;=Criteria!$C$8),D668&lt;&gt;Criteria!$C$9),1,0)</f>
        <v>1</v>
      </c>
    </row>
    <row r="669" customFormat="false" ht="15" hidden="false" customHeight="false" outlineLevel="0" collapsed="false">
      <c r="A669" s="8" t="s">
        <v>1310</v>
      </c>
      <c r="B669" s="8" t="s">
        <v>1311</v>
      </c>
      <c r="C669" s="8" t="s">
        <v>22</v>
      </c>
      <c r="D669" s="8" t="s">
        <v>37</v>
      </c>
      <c r="E669" s="8" t="s">
        <v>38</v>
      </c>
      <c r="F669" s="8" t="s">
        <v>53</v>
      </c>
      <c r="G669" s="9" t="n">
        <v>69000</v>
      </c>
      <c r="H669" s="8" t="n">
        <v>72</v>
      </c>
      <c r="I669" s="8" t="n">
        <v>35</v>
      </c>
      <c r="J669" s="8" t="n">
        <v>0</v>
      </c>
      <c r="K669" s="10" t="n">
        <v>0.25</v>
      </c>
      <c r="L669" s="8" t="s">
        <v>39</v>
      </c>
      <c r="M669" s="11" t="n">
        <f aca="false">IF(AND(H669&lt;=Criteria!$C$6,J669&lt;=Criteria!$C$7,L669="Yes",OR(C669&lt;&gt;"Catering",K669&gt;=Criteria!$C$8),D669&lt;&gt;Criteria!$C$9),1,0)</f>
        <v>1</v>
      </c>
    </row>
    <row r="670" customFormat="false" ht="15" hidden="false" customHeight="false" outlineLevel="0" collapsed="false">
      <c r="A670" s="12" t="s">
        <v>1312</v>
      </c>
      <c r="B670" s="12" t="s">
        <v>1313</v>
      </c>
      <c r="C670" s="12" t="s">
        <v>32</v>
      </c>
      <c r="D670" s="12" t="s">
        <v>37</v>
      </c>
      <c r="E670" s="12" t="s">
        <v>38</v>
      </c>
      <c r="F670" s="12" t="s">
        <v>25</v>
      </c>
      <c r="G670" s="13" t="n">
        <v>56200</v>
      </c>
      <c r="H670" s="12" t="n">
        <v>60</v>
      </c>
      <c r="I670" s="12" t="n">
        <v>24</v>
      </c>
      <c r="J670" s="12" t="n">
        <v>0</v>
      </c>
      <c r="K670" s="14" t="n">
        <v>0.21</v>
      </c>
      <c r="L670" s="12" t="s">
        <v>39</v>
      </c>
      <c r="M670" s="15" t="n">
        <f aca="false">IF(AND(H670&lt;=Criteria!$C$6,J670&lt;=Criteria!$C$7,L670="Yes",OR(C670&lt;&gt;"Catering",K670&gt;=Criteria!$C$8),D670&lt;&gt;Criteria!$C$9),1,0)</f>
        <v>1</v>
      </c>
    </row>
    <row r="671" customFormat="false" ht="15" hidden="false" customHeight="false" outlineLevel="0" collapsed="false">
      <c r="A671" s="8" t="s">
        <v>1314</v>
      </c>
      <c r="B671" s="8" t="s">
        <v>1315</v>
      </c>
      <c r="C671" s="8" t="s">
        <v>32</v>
      </c>
      <c r="D671" s="8" t="s">
        <v>108</v>
      </c>
      <c r="E671" s="8" t="s">
        <v>108</v>
      </c>
      <c r="F671" s="8" t="s">
        <v>25</v>
      </c>
      <c r="G671" s="9" t="n">
        <v>182400</v>
      </c>
      <c r="H671" s="8" t="n">
        <v>48</v>
      </c>
      <c r="I671" s="8" t="n">
        <v>37</v>
      </c>
      <c r="J671" s="8" t="n">
        <v>0</v>
      </c>
      <c r="K671" s="10" t="n">
        <v>0.12</v>
      </c>
      <c r="L671" s="8" t="s">
        <v>39</v>
      </c>
      <c r="M671" s="11" t="n">
        <f aca="false">IF(AND(H671&lt;=Criteria!$C$6,J671&lt;=Criteria!$C$7,L671="Yes",OR(C671&lt;&gt;"Catering",K671&gt;=Criteria!$C$8),D671&lt;&gt;Criteria!$C$9),1,0)</f>
        <v>1</v>
      </c>
    </row>
    <row r="672" customFormat="false" ht="15" hidden="false" customHeight="false" outlineLevel="0" collapsed="false">
      <c r="A672" s="12" t="s">
        <v>1316</v>
      </c>
      <c r="B672" s="12" t="s">
        <v>1317</v>
      </c>
      <c r="C672" s="12" t="s">
        <v>32</v>
      </c>
      <c r="D672" s="12" t="s">
        <v>48</v>
      </c>
      <c r="E672" s="12" t="s">
        <v>38</v>
      </c>
      <c r="F672" s="12" t="s">
        <v>25</v>
      </c>
      <c r="G672" s="13" t="n">
        <v>146500</v>
      </c>
      <c r="H672" s="12" t="n">
        <v>72</v>
      </c>
      <c r="I672" s="12" t="n">
        <v>37</v>
      </c>
      <c r="J672" s="12" t="n">
        <v>0</v>
      </c>
      <c r="K672" s="14" t="n">
        <v>0.06</v>
      </c>
      <c r="L672" s="12" t="s">
        <v>39</v>
      </c>
      <c r="M672" s="15" t="n">
        <f aca="false">IF(AND(H672&lt;=Criteria!$C$6,J672&lt;=Criteria!$C$7,L672="Yes",OR(C672&lt;&gt;"Catering",K672&gt;=Criteria!$C$8),D672&lt;&gt;Criteria!$C$9),1,0)</f>
        <v>1</v>
      </c>
    </row>
    <row r="673" customFormat="false" ht="15" hidden="false" customHeight="false" outlineLevel="0" collapsed="false">
      <c r="A673" s="8" t="s">
        <v>1318</v>
      </c>
      <c r="B673" s="8" t="s">
        <v>1319</v>
      </c>
      <c r="C673" s="8" t="s">
        <v>22</v>
      </c>
      <c r="D673" s="8" t="s">
        <v>42</v>
      </c>
      <c r="E673" s="8" t="s">
        <v>38</v>
      </c>
      <c r="F673" s="8" t="s">
        <v>53</v>
      </c>
      <c r="G673" s="9" t="n">
        <v>58000</v>
      </c>
      <c r="H673" s="8" t="n">
        <v>72</v>
      </c>
      <c r="I673" s="8" t="n">
        <v>25</v>
      </c>
      <c r="J673" s="8" t="n">
        <v>0</v>
      </c>
      <c r="K673" s="10" t="n">
        <v>0.21</v>
      </c>
      <c r="L673" s="8" t="s">
        <v>39</v>
      </c>
      <c r="M673" s="11" t="n">
        <f aca="false">IF(AND(H673&lt;=Criteria!$C$6,J673&lt;=Criteria!$C$7,L673="Yes",OR(C673&lt;&gt;"Catering",K673&gt;=Criteria!$C$8),D673&lt;&gt;Criteria!$C$9),1,0)</f>
        <v>1</v>
      </c>
    </row>
    <row r="674" customFormat="false" ht="15" hidden="false" customHeight="false" outlineLevel="0" collapsed="false">
      <c r="A674" s="12" t="s">
        <v>1320</v>
      </c>
      <c r="B674" s="12" t="s">
        <v>1321</v>
      </c>
      <c r="C674" s="12" t="s">
        <v>36</v>
      </c>
      <c r="D674" s="12" t="s">
        <v>37</v>
      </c>
      <c r="E674" s="12" t="s">
        <v>38</v>
      </c>
      <c r="F674" s="12" t="s">
        <v>33</v>
      </c>
      <c r="G674" s="13" t="n">
        <v>334400</v>
      </c>
      <c r="H674" s="12" t="n">
        <v>60</v>
      </c>
      <c r="I674" s="12" t="n">
        <v>42</v>
      </c>
      <c r="J674" s="12" t="n">
        <v>0</v>
      </c>
      <c r="K674" s="14" t="n">
        <v>0.2</v>
      </c>
      <c r="L674" s="12" t="s">
        <v>39</v>
      </c>
      <c r="M674" s="15" t="n">
        <f aca="false">IF(AND(H674&lt;=Criteria!$C$6,J674&lt;=Criteria!$C$7,L674="Yes",OR(C674&lt;&gt;"Catering",K674&gt;=Criteria!$C$8),D674&lt;&gt;Criteria!$C$9),1,0)</f>
        <v>1</v>
      </c>
    </row>
    <row r="675" customFormat="false" ht="15" hidden="false" customHeight="false" outlineLevel="0" collapsed="false">
      <c r="A675" s="8" t="s">
        <v>1322</v>
      </c>
      <c r="B675" s="8" t="s">
        <v>1323</v>
      </c>
      <c r="C675" s="8" t="s">
        <v>36</v>
      </c>
      <c r="D675" s="8" t="s">
        <v>108</v>
      </c>
      <c r="E675" s="8" t="s">
        <v>108</v>
      </c>
      <c r="F675" s="8" t="s">
        <v>33</v>
      </c>
      <c r="G675" s="9" t="n">
        <v>263900</v>
      </c>
      <c r="H675" s="8" t="n">
        <v>72</v>
      </c>
      <c r="I675" s="8" t="n">
        <v>22</v>
      </c>
      <c r="J675" s="8" t="n">
        <v>0</v>
      </c>
      <c r="K675" s="10" t="n">
        <v>0.14</v>
      </c>
      <c r="L675" s="8" t="s">
        <v>39</v>
      </c>
      <c r="M675" s="11" t="n">
        <f aca="false">IF(AND(H675&lt;=Criteria!$C$6,J675&lt;=Criteria!$C$7,L675="Yes",OR(C675&lt;&gt;"Catering",K675&gt;=Criteria!$C$8),D675&lt;&gt;Criteria!$C$9),1,0)</f>
        <v>1</v>
      </c>
    </row>
    <row r="676" customFormat="false" ht="15" hidden="false" customHeight="false" outlineLevel="0" collapsed="false">
      <c r="A676" s="12" t="s">
        <v>1324</v>
      </c>
      <c r="B676" s="12" t="s">
        <v>1325</v>
      </c>
      <c r="C676" s="12" t="s">
        <v>36</v>
      </c>
      <c r="D676" s="12" t="s">
        <v>23</v>
      </c>
      <c r="E676" s="12" t="s">
        <v>24</v>
      </c>
      <c r="F676" s="12" t="s">
        <v>33</v>
      </c>
      <c r="G676" s="13" t="n">
        <v>322900</v>
      </c>
      <c r="H676" s="12" t="n">
        <v>48</v>
      </c>
      <c r="I676" s="12" t="n">
        <v>25</v>
      </c>
      <c r="J676" s="12" t="n">
        <v>0</v>
      </c>
      <c r="K676" s="14" t="n">
        <v>0.22</v>
      </c>
      <c r="L676" s="12" t="s">
        <v>39</v>
      </c>
      <c r="M676" s="15" t="n">
        <f aca="false">IF(AND(H676&lt;=Criteria!$C$6,J676&lt;=Criteria!$C$7,L676="Yes",OR(C676&lt;&gt;"Catering",K676&gt;=Criteria!$C$8),D676&lt;&gt;Criteria!$C$9),1,0)</f>
        <v>0</v>
      </c>
    </row>
    <row r="677" customFormat="false" ht="15" hidden="false" customHeight="false" outlineLevel="0" collapsed="false">
      <c r="A677" s="8" t="s">
        <v>1326</v>
      </c>
      <c r="B677" s="8" t="s">
        <v>1327</v>
      </c>
      <c r="C677" s="8" t="s">
        <v>32</v>
      </c>
      <c r="D677" s="8" t="s">
        <v>108</v>
      </c>
      <c r="E677" s="8" t="s">
        <v>108</v>
      </c>
      <c r="F677" s="8" t="s">
        <v>33</v>
      </c>
      <c r="G677" s="9" t="n">
        <v>245300</v>
      </c>
      <c r="H677" s="8" t="n">
        <v>36</v>
      </c>
      <c r="I677" s="8" t="n">
        <v>20</v>
      </c>
      <c r="J677" s="8" t="n">
        <v>0</v>
      </c>
      <c r="K677" s="10" t="n">
        <v>0.2</v>
      </c>
      <c r="L677" s="8" t="s">
        <v>39</v>
      </c>
      <c r="M677" s="11" t="n">
        <f aca="false">IF(AND(H677&lt;=Criteria!$C$6,J677&lt;=Criteria!$C$7,L677="Yes",OR(C677&lt;&gt;"Catering",K677&gt;=Criteria!$C$8),D677&lt;&gt;Criteria!$C$9),1,0)</f>
        <v>1</v>
      </c>
    </row>
    <row r="678" customFormat="false" ht="15" hidden="false" customHeight="false" outlineLevel="0" collapsed="false">
      <c r="A678" s="12" t="s">
        <v>1328</v>
      </c>
      <c r="B678" s="12" t="s">
        <v>1329</v>
      </c>
      <c r="C678" s="12" t="s">
        <v>32</v>
      </c>
      <c r="D678" s="12" t="s">
        <v>37</v>
      </c>
      <c r="E678" s="12" t="s">
        <v>38</v>
      </c>
      <c r="F678" s="12" t="s">
        <v>33</v>
      </c>
      <c r="G678" s="13" t="n">
        <v>52900</v>
      </c>
      <c r="H678" s="12" t="n">
        <v>60</v>
      </c>
      <c r="I678" s="12" t="n">
        <v>33</v>
      </c>
      <c r="J678" s="12" t="n">
        <v>0</v>
      </c>
      <c r="K678" s="14" t="n">
        <v>0.12</v>
      </c>
      <c r="L678" s="12" t="s">
        <v>39</v>
      </c>
      <c r="M678" s="15" t="n">
        <f aca="false">IF(AND(H678&lt;=Criteria!$C$6,J678&lt;=Criteria!$C$7,L678="Yes",OR(C678&lt;&gt;"Catering",K678&gt;=Criteria!$C$8),D678&lt;&gt;Criteria!$C$9),1,0)</f>
        <v>1</v>
      </c>
    </row>
    <row r="679" customFormat="false" ht="15" hidden="false" customHeight="false" outlineLevel="0" collapsed="false">
      <c r="A679" s="8" t="s">
        <v>1330</v>
      </c>
      <c r="B679" s="8" t="s">
        <v>1331</v>
      </c>
      <c r="C679" s="8" t="s">
        <v>36</v>
      </c>
      <c r="D679" s="8" t="s">
        <v>108</v>
      </c>
      <c r="E679" s="8" t="s">
        <v>108</v>
      </c>
      <c r="F679" s="8" t="s">
        <v>25</v>
      </c>
      <c r="G679" s="9" t="n">
        <v>81700</v>
      </c>
      <c r="H679" s="8" t="n">
        <v>60</v>
      </c>
      <c r="I679" s="8" t="n">
        <v>51</v>
      </c>
      <c r="J679" s="8" t="n">
        <v>0</v>
      </c>
      <c r="K679" s="10" t="n">
        <v>0.1</v>
      </c>
      <c r="L679" s="8" t="s">
        <v>39</v>
      </c>
      <c r="M679" s="11" t="n">
        <f aca="false">IF(AND(H679&lt;=Criteria!$C$6,J679&lt;=Criteria!$C$7,L679="Yes",OR(C679&lt;&gt;"Catering",K679&gt;=Criteria!$C$8),D679&lt;&gt;Criteria!$C$9),1,0)</f>
        <v>1</v>
      </c>
    </row>
    <row r="680" customFormat="false" ht="15" hidden="false" customHeight="false" outlineLevel="0" collapsed="false">
      <c r="A680" s="12" t="s">
        <v>1332</v>
      </c>
      <c r="B680" s="12" t="s">
        <v>1333</v>
      </c>
      <c r="C680" s="12" t="s">
        <v>22</v>
      </c>
      <c r="D680" s="12" t="s">
        <v>37</v>
      </c>
      <c r="E680" s="12" t="s">
        <v>38</v>
      </c>
      <c r="F680" s="12" t="s">
        <v>53</v>
      </c>
      <c r="G680" s="13" t="n">
        <v>62100</v>
      </c>
      <c r="H680" s="12" t="n">
        <v>72</v>
      </c>
      <c r="I680" s="12" t="n">
        <v>63</v>
      </c>
      <c r="J680" s="12" t="n">
        <v>0</v>
      </c>
      <c r="K680" s="14" t="n">
        <v>0.11</v>
      </c>
      <c r="L680" s="12" t="s">
        <v>39</v>
      </c>
      <c r="M680" s="15" t="n">
        <f aca="false">IF(AND(H680&lt;=Criteria!$C$6,J680&lt;=Criteria!$C$7,L680="Yes",OR(C680&lt;&gt;"Catering",K680&gt;=Criteria!$C$8),D680&lt;&gt;Criteria!$C$9),1,0)</f>
        <v>1</v>
      </c>
    </row>
    <row r="681" customFormat="false" ht="15" hidden="false" customHeight="false" outlineLevel="0" collapsed="false">
      <c r="A681" s="8" t="s">
        <v>1334</v>
      </c>
      <c r="B681" s="8" t="s">
        <v>1335</v>
      </c>
      <c r="C681" s="8" t="s">
        <v>36</v>
      </c>
      <c r="D681" s="8" t="s">
        <v>108</v>
      </c>
      <c r="E681" s="8" t="s">
        <v>108</v>
      </c>
      <c r="F681" s="8" t="s">
        <v>33</v>
      </c>
      <c r="G681" s="9" t="n">
        <v>238600</v>
      </c>
      <c r="H681" s="8" t="n">
        <v>60</v>
      </c>
      <c r="I681" s="8" t="n">
        <v>55</v>
      </c>
      <c r="J681" s="8" t="n">
        <v>0</v>
      </c>
      <c r="K681" s="10" t="n">
        <v>0.18</v>
      </c>
      <c r="L681" s="8" t="s">
        <v>39</v>
      </c>
      <c r="M681" s="11" t="n">
        <f aca="false">IF(AND(H681&lt;=Criteria!$C$6,J681&lt;=Criteria!$C$7,L681="Yes",OR(C681&lt;&gt;"Catering",K681&gt;=Criteria!$C$8),D681&lt;&gt;Criteria!$C$9),1,0)</f>
        <v>1</v>
      </c>
    </row>
    <row r="682" customFormat="false" ht="15" hidden="false" customHeight="false" outlineLevel="0" collapsed="false">
      <c r="A682" s="12" t="s">
        <v>1336</v>
      </c>
      <c r="B682" s="12" t="s">
        <v>1337</v>
      </c>
      <c r="C682" s="12" t="s">
        <v>32</v>
      </c>
      <c r="D682" s="12" t="s">
        <v>108</v>
      </c>
      <c r="E682" s="12" t="s">
        <v>108</v>
      </c>
      <c r="F682" s="12" t="s">
        <v>53</v>
      </c>
      <c r="G682" s="13" t="n">
        <v>69300</v>
      </c>
      <c r="H682" s="12" t="n">
        <v>60</v>
      </c>
      <c r="I682" s="12" t="n">
        <v>19</v>
      </c>
      <c r="J682" s="12" t="n">
        <v>0</v>
      </c>
      <c r="K682" s="14" t="n">
        <v>0.09</v>
      </c>
      <c r="L682" s="12" t="s">
        <v>39</v>
      </c>
      <c r="M682" s="15" t="n">
        <f aca="false">IF(AND(H682&lt;=Criteria!$C$6,J682&lt;=Criteria!$C$7,L682="Yes",OR(C682&lt;&gt;"Catering",K682&gt;=Criteria!$C$8),D682&lt;&gt;Criteria!$C$9),1,0)</f>
        <v>1</v>
      </c>
    </row>
    <row r="683" customFormat="false" ht="15" hidden="false" customHeight="false" outlineLevel="0" collapsed="false">
      <c r="A683" s="8" t="s">
        <v>1338</v>
      </c>
      <c r="B683" s="8" t="s">
        <v>1339</v>
      </c>
      <c r="C683" s="8" t="s">
        <v>32</v>
      </c>
      <c r="D683" s="8" t="s">
        <v>46</v>
      </c>
      <c r="E683" s="8" t="s">
        <v>24</v>
      </c>
      <c r="F683" s="8" t="s">
        <v>33</v>
      </c>
      <c r="G683" s="9" t="n">
        <v>180700</v>
      </c>
      <c r="H683" s="8" t="n">
        <v>60</v>
      </c>
      <c r="I683" s="8" t="n">
        <v>31</v>
      </c>
      <c r="J683" s="8" t="n">
        <v>0</v>
      </c>
      <c r="K683" s="10" t="n">
        <v>0.15</v>
      </c>
      <c r="L683" s="8" t="s">
        <v>39</v>
      </c>
      <c r="M683" s="11" t="n">
        <f aca="false">IF(AND(H683&lt;=Criteria!$C$6,J683&lt;=Criteria!$C$7,L683="Yes",OR(C683&lt;&gt;"Catering",K683&gt;=Criteria!$C$8),D683&lt;&gt;Criteria!$C$9),1,0)</f>
        <v>1</v>
      </c>
    </row>
    <row r="684" customFormat="false" ht="15" hidden="false" customHeight="false" outlineLevel="0" collapsed="false">
      <c r="A684" s="12" t="s">
        <v>1340</v>
      </c>
      <c r="B684" s="12" t="s">
        <v>1341</v>
      </c>
      <c r="C684" s="12" t="s">
        <v>32</v>
      </c>
      <c r="D684" s="12" t="s">
        <v>108</v>
      </c>
      <c r="E684" s="12" t="s">
        <v>108</v>
      </c>
      <c r="F684" s="12" t="s">
        <v>25</v>
      </c>
      <c r="G684" s="13" t="n">
        <v>105000</v>
      </c>
      <c r="H684" s="12" t="n">
        <v>72</v>
      </c>
      <c r="I684" s="12" t="n">
        <v>59</v>
      </c>
      <c r="J684" s="12" t="n">
        <v>0</v>
      </c>
      <c r="K684" s="14" t="n">
        <v>0.09</v>
      </c>
      <c r="L684" s="12" t="s">
        <v>39</v>
      </c>
      <c r="M684" s="15" t="n">
        <f aca="false">IF(AND(H684&lt;=Criteria!$C$6,J684&lt;=Criteria!$C$7,L684="Yes",OR(C684&lt;&gt;"Catering",K684&gt;=Criteria!$C$8),D684&lt;&gt;Criteria!$C$9),1,0)</f>
        <v>1</v>
      </c>
    </row>
    <row r="685" customFormat="false" ht="15" hidden="false" customHeight="false" outlineLevel="0" collapsed="false">
      <c r="A685" s="8" t="s">
        <v>1342</v>
      </c>
      <c r="B685" s="8" t="s">
        <v>1343</v>
      </c>
      <c r="C685" s="8" t="s">
        <v>32</v>
      </c>
      <c r="D685" s="8" t="s">
        <v>42</v>
      </c>
      <c r="E685" s="8" t="s">
        <v>38</v>
      </c>
      <c r="F685" s="8" t="s">
        <v>25</v>
      </c>
      <c r="G685" s="9" t="n">
        <v>221800</v>
      </c>
      <c r="H685" s="8" t="n">
        <v>48</v>
      </c>
      <c r="I685" s="8" t="n">
        <v>33</v>
      </c>
      <c r="J685" s="8" t="n">
        <v>0</v>
      </c>
      <c r="K685" s="10" t="n">
        <v>0.17</v>
      </c>
      <c r="L685" s="8" t="s">
        <v>39</v>
      </c>
      <c r="M685" s="11" t="n">
        <f aca="false">IF(AND(H685&lt;=Criteria!$C$6,J685&lt;=Criteria!$C$7,L685="Yes",OR(C685&lt;&gt;"Catering",K685&gt;=Criteria!$C$8),D685&lt;&gt;Criteria!$C$9),1,0)</f>
        <v>1</v>
      </c>
    </row>
    <row r="686" customFormat="false" ht="15" hidden="false" customHeight="false" outlineLevel="0" collapsed="false">
      <c r="A686" s="12" t="s">
        <v>1344</v>
      </c>
      <c r="B686" s="12" t="s">
        <v>1345</v>
      </c>
      <c r="C686" s="12" t="s">
        <v>32</v>
      </c>
      <c r="D686" s="12" t="s">
        <v>61</v>
      </c>
      <c r="E686" s="12" t="s">
        <v>24</v>
      </c>
      <c r="F686" s="12" t="s">
        <v>33</v>
      </c>
      <c r="G686" s="13" t="n">
        <v>169200</v>
      </c>
      <c r="H686" s="12" t="n">
        <v>72</v>
      </c>
      <c r="I686" s="12" t="n">
        <v>65</v>
      </c>
      <c r="J686" s="12" t="n">
        <v>0</v>
      </c>
      <c r="K686" s="14" t="n">
        <v>0.12</v>
      </c>
      <c r="L686" s="12" t="s">
        <v>39</v>
      </c>
      <c r="M686" s="15" t="n">
        <f aca="false">IF(AND(H686&lt;=Criteria!$C$6,J686&lt;=Criteria!$C$7,L686="Yes",OR(C686&lt;&gt;"Catering",K686&gt;=Criteria!$C$8),D686&lt;&gt;Criteria!$C$9),1,0)</f>
        <v>1</v>
      </c>
    </row>
    <row r="687" customFormat="false" ht="15" hidden="false" customHeight="false" outlineLevel="0" collapsed="false">
      <c r="A687" s="8" t="s">
        <v>1346</v>
      </c>
      <c r="B687" s="8" t="s">
        <v>1347</v>
      </c>
      <c r="C687" s="8" t="s">
        <v>32</v>
      </c>
      <c r="D687" s="8" t="s">
        <v>48</v>
      </c>
      <c r="E687" s="8" t="s">
        <v>38</v>
      </c>
      <c r="F687" s="8" t="s">
        <v>53</v>
      </c>
      <c r="G687" s="9" t="n">
        <v>52400</v>
      </c>
      <c r="H687" s="8" t="n">
        <v>72</v>
      </c>
      <c r="I687" s="8" t="n">
        <v>33</v>
      </c>
      <c r="J687" s="8" t="n">
        <v>0</v>
      </c>
      <c r="K687" s="10" t="n">
        <v>0.16</v>
      </c>
      <c r="L687" s="8" t="s">
        <v>39</v>
      </c>
      <c r="M687" s="11" t="n">
        <f aca="false">IF(AND(H687&lt;=Criteria!$C$6,J687&lt;=Criteria!$C$7,L687="Yes",OR(C687&lt;&gt;"Catering",K687&gt;=Criteria!$C$8),D687&lt;&gt;Criteria!$C$9),1,0)</f>
        <v>1</v>
      </c>
    </row>
    <row r="688" customFormat="false" ht="15" hidden="false" customHeight="false" outlineLevel="0" collapsed="false">
      <c r="A688" s="12" t="s">
        <v>1348</v>
      </c>
      <c r="B688" s="12" t="s">
        <v>1349</v>
      </c>
      <c r="C688" s="12" t="s">
        <v>22</v>
      </c>
      <c r="D688" s="12" t="s">
        <v>48</v>
      </c>
      <c r="E688" s="12" t="s">
        <v>38</v>
      </c>
      <c r="F688" s="12" t="s">
        <v>25</v>
      </c>
      <c r="G688" s="13" t="n">
        <v>24100</v>
      </c>
      <c r="H688" s="12" t="n">
        <v>72</v>
      </c>
      <c r="I688" s="12" t="n">
        <v>24</v>
      </c>
      <c r="J688" s="12" t="n">
        <v>0</v>
      </c>
      <c r="K688" s="14" t="n">
        <v>0.21</v>
      </c>
      <c r="L688" s="12" t="s">
        <v>39</v>
      </c>
      <c r="M688" s="15" t="n">
        <f aca="false">IF(AND(H688&lt;=Criteria!$C$6,J688&lt;=Criteria!$C$7,L688="Yes",OR(C688&lt;&gt;"Catering",K688&gt;=Criteria!$C$8),D688&lt;&gt;Criteria!$C$9),1,0)</f>
        <v>1</v>
      </c>
    </row>
    <row r="689" customFormat="false" ht="15" hidden="false" customHeight="false" outlineLevel="0" collapsed="false">
      <c r="A689" s="8" t="s">
        <v>1350</v>
      </c>
      <c r="B689" s="8" t="s">
        <v>1351</v>
      </c>
      <c r="C689" s="8" t="s">
        <v>32</v>
      </c>
      <c r="D689" s="8" t="s">
        <v>75</v>
      </c>
      <c r="E689" s="8" t="s">
        <v>24</v>
      </c>
      <c r="F689" s="8" t="s">
        <v>53</v>
      </c>
      <c r="G689" s="9" t="n">
        <v>156700</v>
      </c>
      <c r="H689" s="8" t="n">
        <v>60</v>
      </c>
      <c r="I689" s="8" t="n">
        <v>55</v>
      </c>
      <c r="J689" s="8" t="n">
        <v>0</v>
      </c>
      <c r="K689" s="10" t="n">
        <v>0.21</v>
      </c>
      <c r="L689" s="8" t="s">
        <v>39</v>
      </c>
      <c r="M689" s="11" t="n">
        <f aca="false">IF(AND(H689&lt;=Criteria!$C$6,J689&lt;=Criteria!$C$7,L689="Yes",OR(C689&lt;&gt;"Catering",K689&gt;=Criteria!$C$8),D689&lt;&gt;Criteria!$C$9),1,0)</f>
        <v>1</v>
      </c>
    </row>
    <row r="690" customFormat="false" ht="15" hidden="false" customHeight="false" outlineLevel="0" collapsed="false">
      <c r="A690" s="12" t="s">
        <v>1352</v>
      </c>
      <c r="B690" s="12" t="s">
        <v>1353</v>
      </c>
      <c r="C690" s="12" t="s">
        <v>32</v>
      </c>
      <c r="D690" s="12" t="s">
        <v>42</v>
      </c>
      <c r="E690" s="12" t="s">
        <v>38</v>
      </c>
      <c r="F690" s="12" t="s">
        <v>53</v>
      </c>
      <c r="G690" s="13" t="n">
        <v>213300</v>
      </c>
      <c r="H690" s="12" t="n">
        <v>48</v>
      </c>
      <c r="I690" s="12" t="n">
        <v>30</v>
      </c>
      <c r="J690" s="12" t="n">
        <v>0</v>
      </c>
      <c r="K690" s="14" t="n">
        <v>0.05</v>
      </c>
      <c r="L690" s="12" t="s">
        <v>39</v>
      </c>
      <c r="M690" s="15" t="n">
        <f aca="false">IF(AND(H690&lt;=Criteria!$C$6,J690&lt;=Criteria!$C$7,L690="Yes",OR(C690&lt;&gt;"Catering",K690&gt;=Criteria!$C$8),D690&lt;&gt;Criteria!$C$9),1,0)</f>
        <v>1</v>
      </c>
    </row>
    <row r="691" customFormat="false" ht="15" hidden="false" customHeight="false" outlineLevel="0" collapsed="false">
      <c r="A691" s="8" t="s">
        <v>1354</v>
      </c>
      <c r="B691" s="8" t="s">
        <v>1355</v>
      </c>
      <c r="C691" s="8" t="s">
        <v>36</v>
      </c>
      <c r="D691" s="8" t="s">
        <v>61</v>
      </c>
      <c r="E691" s="8" t="s">
        <v>24</v>
      </c>
      <c r="F691" s="8" t="s">
        <v>33</v>
      </c>
      <c r="G691" s="9" t="n">
        <v>210300</v>
      </c>
      <c r="H691" s="8" t="n">
        <v>48</v>
      </c>
      <c r="I691" s="8" t="n">
        <v>30</v>
      </c>
      <c r="J691" s="8" t="n">
        <v>0</v>
      </c>
      <c r="K691" s="10" t="n">
        <v>0.21</v>
      </c>
      <c r="L691" s="8" t="s">
        <v>39</v>
      </c>
      <c r="M691" s="11" t="n">
        <f aca="false">IF(AND(H691&lt;=Criteria!$C$6,J691&lt;=Criteria!$C$7,L691="Yes",OR(C691&lt;&gt;"Catering",K691&gt;=Criteria!$C$8),D691&lt;&gt;Criteria!$C$9),1,0)</f>
        <v>1</v>
      </c>
    </row>
    <row r="692" customFormat="false" ht="15" hidden="false" customHeight="false" outlineLevel="0" collapsed="false">
      <c r="A692" s="12" t="s">
        <v>1356</v>
      </c>
      <c r="B692" s="12" t="s">
        <v>1357</v>
      </c>
      <c r="C692" s="12" t="s">
        <v>32</v>
      </c>
      <c r="D692" s="12" t="s">
        <v>42</v>
      </c>
      <c r="E692" s="12" t="s">
        <v>38</v>
      </c>
      <c r="F692" s="12" t="s">
        <v>25</v>
      </c>
      <c r="G692" s="13" t="n">
        <v>100600</v>
      </c>
      <c r="H692" s="12" t="n">
        <v>60</v>
      </c>
      <c r="I692" s="12" t="n">
        <v>46</v>
      </c>
      <c r="J692" s="12" t="n">
        <v>0</v>
      </c>
      <c r="K692" s="14" t="n">
        <v>0.21</v>
      </c>
      <c r="L692" s="12" t="s">
        <v>39</v>
      </c>
      <c r="M692" s="15" t="n">
        <f aca="false">IF(AND(H692&lt;=Criteria!$C$6,J692&lt;=Criteria!$C$7,L692="Yes",OR(C692&lt;&gt;"Catering",K692&gt;=Criteria!$C$8),D692&lt;&gt;Criteria!$C$9),1,0)</f>
        <v>1</v>
      </c>
    </row>
    <row r="693" customFormat="false" ht="15" hidden="false" customHeight="false" outlineLevel="0" collapsed="false">
      <c r="A693" s="8" t="s">
        <v>1358</v>
      </c>
      <c r="B693" s="8" t="s">
        <v>1359</v>
      </c>
      <c r="C693" s="8" t="s">
        <v>22</v>
      </c>
      <c r="D693" s="8" t="s">
        <v>37</v>
      </c>
      <c r="E693" s="8" t="s">
        <v>38</v>
      </c>
      <c r="F693" s="8" t="s">
        <v>53</v>
      </c>
      <c r="G693" s="9" t="n">
        <v>58800</v>
      </c>
      <c r="H693" s="8" t="n">
        <v>60</v>
      </c>
      <c r="I693" s="8" t="n">
        <v>19</v>
      </c>
      <c r="J693" s="8" t="n">
        <v>0</v>
      </c>
      <c r="K693" s="10" t="n">
        <v>0</v>
      </c>
      <c r="L693" s="8" t="s">
        <v>39</v>
      </c>
      <c r="M693" s="11" t="n">
        <f aca="false">IF(AND(H693&lt;=Criteria!$C$6,J693&lt;=Criteria!$C$7,L693="Yes",OR(C693&lt;&gt;"Catering",K693&gt;=Criteria!$C$8),D693&lt;&gt;Criteria!$C$9),1,0)</f>
        <v>0</v>
      </c>
    </row>
    <row r="694" customFormat="false" ht="15" hidden="false" customHeight="false" outlineLevel="0" collapsed="false">
      <c r="A694" s="12" t="s">
        <v>1360</v>
      </c>
      <c r="B694" s="12" t="s">
        <v>1335</v>
      </c>
      <c r="C694" s="12" t="s">
        <v>22</v>
      </c>
      <c r="D694" s="12" t="s">
        <v>42</v>
      </c>
      <c r="E694" s="12" t="s">
        <v>38</v>
      </c>
      <c r="F694" s="12" t="s">
        <v>53</v>
      </c>
      <c r="G694" s="13" t="n">
        <v>74100</v>
      </c>
      <c r="H694" s="12" t="n">
        <v>60</v>
      </c>
      <c r="I694" s="12" t="n">
        <v>39</v>
      </c>
      <c r="J694" s="12" t="n">
        <v>47</v>
      </c>
      <c r="K694" s="14" t="n">
        <v>0.15</v>
      </c>
      <c r="L694" s="12" t="s">
        <v>39</v>
      </c>
      <c r="M694" s="15" t="n">
        <f aca="false">IF(AND(H694&lt;=Criteria!$C$6,J694&lt;=Criteria!$C$7,L694="Yes",OR(C694&lt;&gt;"Catering",K694&gt;=Criteria!$C$8),D694&lt;&gt;Criteria!$C$9),1,0)</f>
        <v>0</v>
      </c>
    </row>
    <row r="695" customFormat="false" ht="15" hidden="false" customHeight="false" outlineLevel="0" collapsed="false">
      <c r="A695" s="8" t="s">
        <v>1361</v>
      </c>
      <c r="B695" s="8" t="s">
        <v>1362</v>
      </c>
      <c r="C695" s="8" t="s">
        <v>36</v>
      </c>
      <c r="D695" s="8" t="s">
        <v>75</v>
      </c>
      <c r="E695" s="8" t="s">
        <v>24</v>
      </c>
      <c r="F695" s="8" t="s">
        <v>25</v>
      </c>
      <c r="G695" s="9" t="n">
        <v>235000</v>
      </c>
      <c r="H695" s="8" t="n">
        <v>48</v>
      </c>
      <c r="I695" s="8" t="n">
        <v>26</v>
      </c>
      <c r="J695" s="8" t="n">
        <v>0</v>
      </c>
      <c r="K695" s="10" t="n">
        <v>0.19</v>
      </c>
      <c r="L695" s="8" t="s">
        <v>39</v>
      </c>
      <c r="M695" s="11" t="n">
        <f aca="false">IF(AND(H695&lt;=Criteria!$C$6,J695&lt;=Criteria!$C$7,L695="Yes",OR(C695&lt;&gt;"Catering",K695&gt;=Criteria!$C$8),D695&lt;&gt;Criteria!$C$9),1,0)</f>
        <v>1</v>
      </c>
    </row>
    <row r="696" customFormat="false" ht="15" hidden="false" customHeight="false" outlineLevel="0" collapsed="false">
      <c r="A696" s="12" t="s">
        <v>1363</v>
      </c>
      <c r="B696" s="12" t="s">
        <v>1364</v>
      </c>
      <c r="C696" s="12" t="s">
        <v>22</v>
      </c>
      <c r="D696" s="12" t="s">
        <v>42</v>
      </c>
      <c r="E696" s="12" t="s">
        <v>38</v>
      </c>
      <c r="F696" s="12" t="s">
        <v>33</v>
      </c>
      <c r="G696" s="13" t="n">
        <v>51800</v>
      </c>
      <c r="H696" s="12" t="n">
        <v>84</v>
      </c>
      <c r="I696" s="12" t="n">
        <v>29</v>
      </c>
      <c r="J696" s="12" t="n">
        <v>0</v>
      </c>
      <c r="K696" s="14" t="n">
        <v>0</v>
      </c>
      <c r="L696" s="12" t="s">
        <v>39</v>
      </c>
      <c r="M696" s="15" t="n">
        <f aca="false">IF(AND(H696&lt;=Criteria!$C$6,J696&lt;=Criteria!$C$7,L696="Yes",OR(C696&lt;&gt;"Catering",K696&gt;=Criteria!$C$8),D696&lt;&gt;Criteria!$C$9),1,0)</f>
        <v>0</v>
      </c>
    </row>
    <row r="697" customFormat="false" ht="15" hidden="false" customHeight="false" outlineLevel="0" collapsed="false">
      <c r="A697" s="8" t="s">
        <v>1365</v>
      </c>
      <c r="B697" s="8" t="s">
        <v>1366</v>
      </c>
      <c r="C697" s="8" t="s">
        <v>22</v>
      </c>
      <c r="D697" s="8" t="s">
        <v>42</v>
      </c>
      <c r="E697" s="8" t="s">
        <v>38</v>
      </c>
      <c r="F697" s="8" t="s">
        <v>33</v>
      </c>
      <c r="G697" s="9" t="n">
        <v>53600</v>
      </c>
      <c r="H697" s="8" t="n">
        <v>48</v>
      </c>
      <c r="I697" s="8" t="n">
        <v>13</v>
      </c>
      <c r="J697" s="8" t="n">
        <v>0</v>
      </c>
      <c r="K697" s="10" t="n">
        <v>0.25</v>
      </c>
      <c r="L697" s="8" t="s">
        <v>39</v>
      </c>
      <c r="M697" s="11" t="n">
        <f aca="false">IF(AND(H697&lt;=Criteria!$C$6,J697&lt;=Criteria!$C$7,L697="Yes",OR(C697&lt;&gt;"Catering",K697&gt;=Criteria!$C$8),D697&lt;&gt;Criteria!$C$9),1,0)</f>
        <v>1</v>
      </c>
    </row>
    <row r="698" customFormat="false" ht="15" hidden="false" customHeight="false" outlineLevel="0" collapsed="false">
      <c r="A698" s="12" t="s">
        <v>1367</v>
      </c>
      <c r="B698" s="12" t="s">
        <v>1368</v>
      </c>
      <c r="C698" s="12" t="s">
        <v>32</v>
      </c>
      <c r="D698" s="12" t="s">
        <v>61</v>
      </c>
      <c r="E698" s="12" t="s">
        <v>24</v>
      </c>
      <c r="F698" s="12" t="s">
        <v>53</v>
      </c>
      <c r="G698" s="13" t="n">
        <v>75700</v>
      </c>
      <c r="H698" s="12" t="n">
        <v>60</v>
      </c>
      <c r="I698" s="12" t="n">
        <v>25</v>
      </c>
      <c r="J698" s="12" t="n">
        <v>0</v>
      </c>
      <c r="K698" s="14" t="n">
        <v>0.25</v>
      </c>
      <c r="L698" s="12" t="s">
        <v>39</v>
      </c>
      <c r="M698" s="15" t="n">
        <f aca="false">IF(AND(H698&lt;=Criteria!$C$6,J698&lt;=Criteria!$C$7,L698="Yes",OR(C698&lt;&gt;"Catering",K698&gt;=Criteria!$C$8),D698&lt;&gt;Criteria!$C$9),1,0)</f>
        <v>1</v>
      </c>
    </row>
    <row r="699" customFormat="false" ht="15" hidden="false" customHeight="false" outlineLevel="0" collapsed="false">
      <c r="A699" s="8" t="s">
        <v>1369</v>
      </c>
      <c r="B699" s="8" t="s">
        <v>1370</v>
      </c>
      <c r="C699" s="8" t="s">
        <v>22</v>
      </c>
      <c r="D699" s="8" t="s">
        <v>37</v>
      </c>
      <c r="E699" s="8" t="s">
        <v>38</v>
      </c>
      <c r="F699" s="8" t="s">
        <v>33</v>
      </c>
      <c r="G699" s="9" t="n">
        <v>98800</v>
      </c>
      <c r="H699" s="8" t="n">
        <v>48</v>
      </c>
      <c r="I699" s="8" t="n">
        <v>32</v>
      </c>
      <c r="J699" s="8" t="n">
        <v>0</v>
      </c>
      <c r="K699" s="10" t="n">
        <v>0.13</v>
      </c>
      <c r="L699" s="8" t="s">
        <v>39</v>
      </c>
      <c r="M699" s="11" t="n">
        <f aca="false">IF(AND(H699&lt;=Criteria!$C$6,J699&lt;=Criteria!$C$7,L699="Yes",OR(C699&lt;&gt;"Catering",K699&gt;=Criteria!$C$8),D699&lt;&gt;Criteria!$C$9),1,0)</f>
        <v>1</v>
      </c>
    </row>
    <row r="700" customFormat="false" ht="15" hidden="false" customHeight="false" outlineLevel="0" collapsed="false">
      <c r="A700" s="12" t="s">
        <v>1371</v>
      </c>
      <c r="B700" s="12" t="s">
        <v>1372</v>
      </c>
      <c r="C700" s="12" t="s">
        <v>22</v>
      </c>
      <c r="D700" s="12" t="s">
        <v>48</v>
      </c>
      <c r="E700" s="12" t="s">
        <v>38</v>
      </c>
      <c r="F700" s="12" t="s">
        <v>25</v>
      </c>
      <c r="G700" s="13" t="n">
        <v>50700</v>
      </c>
      <c r="H700" s="12" t="n">
        <v>36</v>
      </c>
      <c r="I700" s="12" t="n">
        <v>16</v>
      </c>
      <c r="J700" s="12" t="n">
        <v>0</v>
      </c>
      <c r="K700" s="14" t="n">
        <v>0</v>
      </c>
      <c r="L700" s="12" t="s">
        <v>39</v>
      </c>
      <c r="M700" s="15" t="n">
        <f aca="false">IF(AND(H700&lt;=Criteria!$C$6,J700&lt;=Criteria!$C$7,L700="Yes",OR(C700&lt;&gt;"Catering",K700&gt;=Criteria!$C$8),D700&lt;&gt;Criteria!$C$9),1,0)</f>
        <v>0</v>
      </c>
    </row>
    <row r="701" customFormat="false" ht="15" hidden="false" customHeight="false" outlineLevel="0" collapsed="false">
      <c r="A701" s="8" t="s">
        <v>1373</v>
      </c>
      <c r="B701" s="8" t="s">
        <v>1374</v>
      </c>
      <c r="C701" s="8" t="s">
        <v>22</v>
      </c>
      <c r="D701" s="8" t="s">
        <v>108</v>
      </c>
      <c r="E701" s="8" t="s">
        <v>108</v>
      </c>
      <c r="F701" s="8" t="s">
        <v>33</v>
      </c>
      <c r="G701" s="9" t="n">
        <v>51300</v>
      </c>
      <c r="H701" s="8" t="n">
        <v>60</v>
      </c>
      <c r="I701" s="8" t="n">
        <v>36</v>
      </c>
      <c r="J701" s="8" t="n">
        <v>0</v>
      </c>
      <c r="K701" s="10" t="n">
        <v>0.23</v>
      </c>
      <c r="L701" s="8" t="s">
        <v>39</v>
      </c>
      <c r="M701" s="11" t="n">
        <f aca="false">IF(AND(H701&lt;=Criteria!$C$6,J701&lt;=Criteria!$C$7,L701="Yes",OR(C701&lt;&gt;"Catering",K701&gt;=Criteria!$C$8),D701&lt;&gt;Criteria!$C$9),1,0)</f>
        <v>1</v>
      </c>
    </row>
    <row r="702" customFormat="false" ht="15" hidden="false" customHeight="false" outlineLevel="0" collapsed="false">
      <c r="A702" s="12" t="s">
        <v>1375</v>
      </c>
      <c r="B702" s="12" t="s">
        <v>1376</v>
      </c>
      <c r="C702" s="12" t="s">
        <v>36</v>
      </c>
      <c r="D702" s="12" t="s">
        <v>37</v>
      </c>
      <c r="E702" s="12" t="s">
        <v>38</v>
      </c>
      <c r="F702" s="12" t="s">
        <v>53</v>
      </c>
      <c r="G702" s="13" t="n">
        <v>166600</v>
      </c>
      <c r="H702" s="12" t="n">
        <v>72</v>
      </c>
      <c r="I702" s="12" t="n">
        <v>59</v>
      </c>
      <c r="J702" s="12" t="n">
        <v>0</v>
      </c>
      <c r="K702" s="14" t="n">
        <v>0.25</v>
      </c>
      <c r="L702" s="12" t="s">
        <v>39</v>
      </c>
      <c r="M702" s="15" t="n">
        <f aca="false">IF(AND(H702&lt;=Criteria!$C$6,J702&lt;=Criteria!$C$7,L702="Yes",OR(C702&lt;&gt;"Catering",K702&gt;=Criteria!$C$8),D702&lt;&gt;Criteria!$C$9),1,0)</f>
        <v>1</v>
      </c>
    </row>
    <row r="703" customFormat="false" ht="15" hidden="false" customHeight="false" outlineLevel="0" collapsed="false">
      <c r="A703" s="8" t="s">
        <v>1377</v>
      </c>
      <c r="B703" s="8" t="s">
        <v>1378</v>
      </c>
      <c r="C703" s="8" t="s">
        <v>22</v>
      </c>
      <c r="D703" s="8" t="s">
        <v>48</v>
      </c>
      <c r="E703" s="8" t="s">
        <v>38</v>
      </c>
      <c r="F703" s="8" t="s">
        <v>53</v>
      </c>
      <c r="G703" s="9" t="n">
        <v>68600</v>
      </c>
      <c r="H703" s="8" t="n">
        <v>48</v>
      </c>
      <c r="I703" s="8" t="n">
        <v>23</v>
      </c>
      <c r="J703" s="8" t="n">
        <v>0</v>
      </c>
      <c r="K703" s="10" t="n">
        <v>0.2</v>
      </c>
      <c r="L703" s="8" t="s">
        <v>39</v>
      </c>
      <c r="M703" s="11" t="n">
        <f aca="false">IF(AND(H703&lt;=Criteria!$C$6,J703&lt;=Criteria!$C$7,L703="Yes",OR(C703&lt;&gt;"Catering",K703&gt;=Criteria!$C$8),D703&lt;&gt;Criteria!$C$9),1,0)</f>
        <v>1</v>
      </c>
    </row>
    <row r="704" customFormat="false" ht="15" hidden="false" customHeight="false" outlineLevel="0" collapsed="false">
      <c r="A704" s="12" t="s">
        <v>1379</v>
      </c>
      <c r="B704" s="12" t="s">
        <v>1380</v>
      </c>
      <c r="C704" s="12" t="s">
        <v>32</v>
      </c>
      <c r="D704" s="12" t="s">
        <v>42</v>
      </c>
      <c r="E704" s="12" t="s">
        <v>38</v>
      </c>
      <c r="F704" s="12" t="s">
        <v>25</v>
      </c>
      <c r="G704" s="13" t="n">
        <v>50200</v>
      </c>
      <c r="H704" s="12" t="n">
        <v>48</v>
      </c>
      <c r="I704" s="12" t="n">
        <v>38</v>
      </c>
      <c r="J704" s="12" t="n">
        <v>47</v>
      </c>
      <c r="K704" s="14" t="n">
        <v>0.24</v>
      </c>
      <c r="L704" s="12" t="s">
        <v>39</v>
      </c>
      <c r="M704" s="15" t="n">
        <f aca="false">IF(AND(H704&lt;=Criteria!$C$6,J704&lt;=Criteria!$C$7,L704="Yes",OR(C704&lt;&gt;"Catering",K704&gt;=Criteria!$C$8),D704&lt;&gt;Criteria!$C$9),1,0)</f>
        <v>0</v>
      </c>
    </row>
    <row r="705" customFormat="false" ht="15" hidden="false" customHeight="false" outlineLevel="0" collapsed="false">
      <c r="A705" s="8" t="s">
        <v>1381</v>
      </c>
      <c r="B705" s="8" t="s">
        <v>1382</v>
      </c>
      <c r="C705" s="8" t="s">
        <v>36</v>
      </c>
      <c r="D705" s="8" t="s">
        <v>48</v>
      </c>
      <c r="E705" s="8" t="s">
        <v>38</v>
      </c>
      <c r="F705" s="8" t="s">
        <v>33</v>
      </c>
      <c r="G705" s="9" t="n">
        <v>251300</v>
      </c>
      <c r="H705" s="8" t="n">
        <v>48</v>
      </c>
      <c r="I705" s="8" t="n">
        <v>18</v>
      </c>
      <c r="J705" s="8" t="n">
        <v>0</v>
      </c>
      <c r="K705" s="10" t="n">
        <v>0.18</v>
      </c>
      <c r="L705" s="8" t="s">
        <v>39</v>
      </c>
      <c r="M705" s="11" t="n">
        <f aca="false">IF(AND(H705&lt;=Criteria!$C$6,J705&lt;=Criteria!$C$7,L705="Yes",OR(C705&lt;&gt;"Catering",K705&gt;=Criteria!$C$8),D705&lt;&gt;Criteria!$C$9),1,0)</f>
        <v>1</v>
      </c>
    </row>
    <row r="706" customFormat="false" ht="15" hidden="false" customHeight="false" outlineLevel="0" collapsed="false">
      <c r="A706" s="12" t="s">
        <v>1383</v>
      </c>
      <c r="B706" s="12" t="s">
        <v>1384</v>
      </c>
      <c r="C706" s="12" t="s">
        <v>32</v>
      </c>
      <c r="D706" s="12" t="s">
        <v>61</v>
      </c>
      <c r="E706" s="12" t="s">
        <v>24</v>
      </c>
      <c r="F706" s="12" t="s">
        <v>53</v>
      </c>
      <c r="G706" s="13" t="n">
        <v>132100</v>
      </c>
      <c r="H706" s="12" t="n">
        <v>36</v>
      </c>
      <c r="I706" s="12" t="n">
        <v>31</v>
      </c>
      <c r="J706" s="12" t="n">
        <v>0</v>
      </c>
      <c r="K706" s="14" t="n">
        <v>0.07</v>
      </c>
      <c r="L706" s="12" t="s">
        <v>39</v>
      </c>
      <c r="M706" s="15" t="n">
        <f aca="false">IF(AND(H706&lt;=Criteria!$C$6,J706&lt;=Criteria!$C$7,L706="Yes",OR(C706&lt;&gt;"Catering",K706&gt;=Criteria!$C$8),D706&lt;&gt;Criteria!$C$9),1,0)</f>
        <v>1</v>
      </c>
    </row>
    <row r="707" customFormat="false" ht="15" hidden="false" customHeight="false" outlineLevel="0" collapsed="false">
      <c r="A707" s="8" t="s">
        <v>1385</v>
      </c>
      <c r="B707" s="8" t="s">
        <v>1335</v>
      </c>
      <c r="C707" s="8" t="s">
        <v>32</v>
      </c>
      <c r="D707" s="8" t="s">
        <v>42</v>
      </c>
      <c r="E707" s="8" t="s">
        <v>38</v>
      </c>
      <c r="F707" s="8" t="s">
        <v>33</v>
      </c>
      <c r="G707" s="9" t="n">
        <v>196000</v>
      </c>
      <c r="H707" s="8" t="n">
        <v>72</v>
      </c>
      <c r="I707" s="8" t="n">
        <v>41</v>
      </c>
      <c r="J707" s="8" t="n">
        <v>0</v>
      </c>
      <c r="K707" s="10" t="n">
        <v>0.24</v>
      </c>
      <c r="L707" s="8" t="s">
        <v>39</v>
      </c>
      <c r="M707" s="11" t="n">
        <f aca="false">IF(AND(H707&lt;=Criteria!$C$6,J707&lt;=Criteria!$C$7,L707="Yes",OR(C707&lt;&gt;"Catering",K707&gt;=Criteria!$C$8),D707&lt;&gt;Criteria!$C$9),1,0)</f>
        <v>1</v>
      </c>
    </row>
    <row r="708" customFormat="false" ht="15" hidden="false" customHeight="false" outlineLevel="0" collapsed="false">
      <c r="A708" s="12" t="s">
        <v>1386</v>
      </c>
      <c r="B708" s="12" t="s">
        <v>1387</v>
      </c>
      <c r="C708" s="12" t="s">
        <v>32</v>
      </c>
      <c r="D708" s="12" t="s">
        <v>37</v>
      </c>
      <c r="E708" s="12" t="s">
        <v>38</v>
      </c>
      <c r="F708" s="12" t="s">
        <v>53</v>
      </c>
      <c r="G708" s="13" t="n">
        <v>217700</v>
      </c>
      <c r="H708" s="12" t="n">
        <v>48</v>
      </c>
      <c r="I708" s="12" t="n">
        <v>12</v>
      </c>
      <c r="J708" s="12" t="n">
        <v>0</v>
      </c>
      <c r="K708" s="14" t="n">
        <v>0.11</v>
      </c>
      <c r="L708" s="12" t="s">
        <v>39</v>
      </c>
      <c r="M708" s="15" t="n">
        <f aca="false">IF(AND(H708&lt;=Criteria!$C$6,J708&lt;=Criteria!$C$7,L708="Yes",OR(C708&lt;&gt;"Catering",K708&gt;=Criteria!$C$8),D708&lt;&gt;Criteria!$C$9),1,0)</f>
        <v>1</v>
      </c>
    </row>
    <row r="709" customFormat="false" ht="15" hidden="false" customHeight="false" outlineLevel="0" collapsed="false">
      <c r="A709" s="8" t="s">
        <v>1388</v>
      </c>
      <c r="B709" s="8" t="s">
        <v>1389</v>
      </c>
      <c r="C709" s="8" t="s">
        <v>22</v>
      </c>
      <c r="D709" s="8" t="s">
        <v>108</v>
      </c>
      <c r="E709" s="8" t="s">
        <v>108</v>
      </c>
      <c r="F709" s="8" t="s">
        <v>53</v>
      </c>
      <c r="G709" s="9" t="n">
        <v>83100</v>
      </c>
      <c r="H709" s="8" t="n">
        <v>72</v>
      </c>
      <c r="I709" s="8" t="n">
        <v>22</v>
      </c>
      <c r="J709" s="8" t="n">
        <v>0</v>
      </c>
      <c r="K709" s="10" t="n">
        <v>0.06</v>
      </c>
      <c r="L709" s="8" t="s">
        <v>39</v>
      </c>
      <c r="M709" s="11" t="n">
        <f aca="false">IF(AND(H709&lt;=Criteria!$C$6,J709&lt;=Criteria!$C$7,L709="Yes",OR(C709&lt;&gt;"Catering",K709&gt;=Criteria!$C$8),D709&lt;&gt;Criteria!$C$9),1,0)</f>
        <v>0</v>
      </c>
    </row>
    <row r="710" customFormat="false" ht="15" hidden="false" customHeight="false" outlineLevel="0" collapsed="false">
      <c r="A710" s="12" t="s">
        <v>1390</v>
      </c>
      <c r="B710" s="12" t="s">
        <v>1391</v>
      </c>
      <c r="C710" s="12" t="s">
        <v>22</v>
      </c>
      <c r="D710" s="12" t="s">
        <v>42</v>
      </c>
      <c r="E710" s="12" t="s">
        <v>38</v>
      </c>
      <c r="F710" s="12" t="s">
        <v>53</v>
      </c>
      <c r="G710" s="13" t="n">
        <v>41500</v>
      </c>
      <c r="H710" s="12" t="n">
        <v>72</v>
      </c>
      <c r="I710" s="12" t="n">
        <v>47</v>
      </c>
      <c r="J710" s="12" t="n">
        <v>0</v>
      </c>
      <c r="K710" s="14" t="n">
        <v>0.24</v>
      </c>
      <c r="L710" s="12" t="s">
        <v>39</v>
      </c>
      <c r="M710" s="15" t="n">
        <f aca="false">IF(AND(H710&lt;=Criteria!$C$6,J710&lt;=Criteria!$C$7,L710="Yes",OR(C710&lt;&gt;"Catering",K710&gt;=Criteria!$C$8),D710&lt;&gt;Criteria!$C$9),1,0)</f>
        <v>1</v>
      </c>
    </row>
    <row r="711" customFormat="false" ht="15" hidden="false" customHeight="false" outlineLevel="0" collapsed="false">
      <c r="A711" s="8" t="s">
        <v>1392</v>
      </c>
      <c r="B711" s="8" t="s">
        <v>1393</v>
      </c>
      <c r="C711" s="8" t="s">
        <v>36</v>
      </c>
      <c r="D711" s="8" t="s">
        <v>61</v>
      </c>
      <c r="E711" s="8" t="s">
        <v>24</v>
      </c>
      <c r="F711" s="8" t="s">
        <v>25</v>
      </c>
      <c r="G711" s="9" t="n">
        <v>72600</v>
      </c>
      <c r="H711" s="8" t="n">
        <v>60</v>
      </c>
      <c r="I711" s="8" t="n">
        <v>26</v>
      </c>
      <c r="J711" s="8" t="n">
        <v>38</v>
      </c>
      <c r="K711" s="10" t="n">
        <v>0.13</v>
      </c>
      <c r="L711" s="8" t="s">
        <v>39</v>
      </c>
      <c r="M711" s="11" t="n">
        <f aca="false">IF(AND(H711&lt;=Criteria!$C$6,J711&lt;=Criteria!$C$7,L711="Yes",OR(C711&lt;&gt;"Catering",K711&gt;=Criteria!$C$8),D711&lt;&gt;Criteria!$C$9),1,0)</f>
        <v>0</v>
      </c>
    </row>
    <row r="712" customFormat="false" ht="15" hidden="false" customHeight="false" outlineLevel="0" collapsed="false">
      <c r="A712" s="12" t="s">
        <v>1394</v>
      </c>
      <c r="B712" s="12" t="s">
        <v>1395</v>
      </c>
      <c r="C712" s="12" t="s">
        <v>32</v>
      </c>
      <c r="D712" s="12" t="s">
        <v>48</v>
      </c>
      <c r="E712" s="12" t="s">
        <v>38</v>
      </c>
      <c r="F712" s="12" t="s">
        <v>33</v>
      </c>
      <c r="G712" s="13" t="n">
        <v>136200</v>
      </c>
      <c r="H712" s="12" t="n">
        <v>84</v>
      </c>
      <c r="I712" s="12" t="n">
        <v>73</v>
      </c>
      <c r="J712" s="12" t="n">
        <v>0</v>
      </c>
      <c r="K712" s="14" t="n">
        <v>0.09</v>
      </c>
      <c r="L712" s="12" t="s">
        <v>39</v>
      </c>
      <c r="M712" s="15" t="n">
        <f aca="false">IF(AND(H712&lt;=Criteria!$C$6,J712&lt;=Criteria!$C$7,L712="Yes",OR(C712&lt;&gt;"Catering",K712&gt;=Criteria!$C$8),D712&lt;&gt;Criteria!$C$9),1,0)</f>
        <v>0</v>
      </c>
    </row>
    <row r="713" customFormat="false" ht="15" hidden="false" customHeight="false" outlineLevel="0" collapsed="false">
      <c r="A713" s="8" t="s">
        <v>1396</v>
      </c>
      <c r="B713" s="8" t="s">
        <v>1397</v>
      </c>
      <c r="C713" s="8" t="s">
        <v>32</v>
      </c>
      <c r="D713" s="8" t="s">
        <v>42</v>
      </c>
      <c r="E713" s="8" t="s">
        <v>38</v>
      </c>
      <c r="F713" s="8" t="s">
        <v>53</v>
      </c>
      <c r="G713" s="9" t="n">
        <v>224200</v>
      </c>
      <c r="H713" s="8" t="n">
        <v>60</v>
      </c>
      <c r="I713" s="8" t="n">
        <v>39</v>
      </c>
      <c r="J713" s="8" t="n">
        <v>0</v>
      </c>
      <c r="K713" s="10" t="n">
        <v>0.13</v>
      </c>
      <c r="L713" s="8" t="s">
        <v>39</v>
      </c>
      <c r="M713" s="11" t="n">
        <f aca="false">IF(AND(H713&lt;=Criteria!$C$6,J713&lt;=Criteria!$C$7,L713="Yes",OR(C713&lt;&gt;"Catering",K713&gt;=Criteria!$C$8),D713&lt;&gt;Criteria!$C$9),1,0)</f>
        <v>1</v>
      </c>
    </row>
    <row r="714" customFormat="false" ht="15" hidden="false" customHeight="false" outlineLevel="0" collapsed="false">
      <c r="A714" s="12" t="s">
        <v>1398</v>
      </c>
      <c r="B714" s="12" t="s">
        <v>1399</v>
      </c>
      <c r="C714" s="12" t="s">
        <v>32</v>
      </c>
      <c r="D714" s="12" t="s">
        <v>37</v>
      </c>
      <c r="E714" s="12" t="s">
        <v>38</v>
      </c>
      <c r="F714" s="12" t="s">
        <v>33</v>
      </c>
      <c r="G714" s="13" t="n">
        <v>45900</v>
      </c>
      <c r="H714" s="12" t="n">
        <v>72</v>
      </c>
      <c r="I714" s="12" t="n">
        <v>24</v>
      </c>
      <c r="J714" s="12" t="n">
        <v>0</v>
      </c>
      <c r="K714" s="14" t="n">
        <v>0.12</v>
      </c>
      <c r="L714" s="12" t="s">
        <v>39</v>
      </c>
      <c r="M714" s="15" t="n">
        <f aca="false">IF(AND(H714&lt;=Criteria!$C$6,J714&lt;=Criteria!$C$7,L714="Yes",OR(C714&lt;&gt;"Catering",K714&gt;=Criteria!$C$8),D714&lt;&gt;Criteria!$C$9),1,0)</f>
        <v>1</v>
      </c>
    </row>
    <row r="715" customFormat="false" ht="15" hidden="false" customHeight="false" outlineLevel="0" collapsed="false">
      <c r="A715" s="8" t="s">
        <v>1400</v>
      </c>
      <c r="B715" s="8" t="s">
        <v>1401</v>
      </c>
      <c r="C715" s="8" t="s">
        <v>32</v>
      </c>
      <c r="D715" s="8" t="s">
        <v>37</v>
      </c>
      <c r="E715" s="8" t="s">
        <v>38</v>
      </c>
      <c r="F715" s="8" t="s">
        <v>25</v>
      </c>
      <c r="G715" s="9" t="n">
        <v>147200</v>
      </c>
      <c r="H715" s="8" t="n">
        <v>72</v>
      </c>
      <c r="I715" s="8" t="n">
        <v>66</v>
      </c>
      <c r="J715" s="8" t="n">
        <v>0</v>
      </c>
      <c r="K715" s="10" t="n">
        <v>0.08</v>
      </c>
      <c r="L715" s="8" t="s">
        <v>39</v>
      </c>
      <c r="M715" s="11" t="n">
        <f aca="false">IF(AND(H715&lt;=Criteria!$C$6,J715&lt;=Criteria!$C$7,L715="Yes",OR(C715&lt;&gt;"Catering",K715&gt;=Criteria!$C$8),D715&lt;&gt;Criteria!$C$9),1,0)</f>
        <v>1</v>
      </c>
    </row>
    <row r="716" customFormat="false" ht="15" hidden="false" customHeight="false" outlineLevel="0" collapsed="false">
      <c r="A716" s="12" t="s">
        <v>1402</v>
      </c>
      <c r="B716" s="12" t="s">
        <v>1403</v>
      </c>
      <c r="C716" s="12" t="s">
        <v>32</v>
      </c>
      <c r="D716" s="12" t="s">
        <v>133</v>
      </c>
      <c r="E716" s="12" t="s">
        <v>24</v>
      </c>
      <c r="F716" s="12" t="s">
        <v>25</v>
      </c>
      <c r="G716" s="13" t="n">
        <v>243800</v>
      </c>
      <c r="H716" s="12" t="n">
        <v>84</v>
      </c>
      <c r="I716" s="12" t="n">
        <v>22</v>
      </c>
      <c r="J716" s="12" t="n">
        <v>0</v>
      </c>
      <c r="K716" s="14" t="n">
        <v>0.23</v>
      </c>
      <c r="L716" s="12" t="s">
        <v>39</v>
      </c>
      <c r="M716" s="15" t="n">
        <f aca="false">IF(AND(H716&lt;=Criteria!$C$6,J716&lt;=Criteria!$C$7,L716="Yes",OR(C716&lt;&gt;"Catering",K716&gt;=Criteria!$C$8),D716&lt;&gt;Criteria!$C$9),1,0)</f>
        <v>0</v>
      </c>
    </row>
    <row r="717" customFormat="false" ht="15" hidden="false" customHeight="false" outlineLevel="0" collapsed="false">
      <c r="A717" s="8" t="s">
        <v>1404</v>
      </c>
      <c r="B717" s="8" t="s">
        <v>1405</v>
      </c>
      <c r="C717" s="8" t="s">
        <v>32</v>
      </c>
      <c r="D717" s="8" t="s">
        <v>48</v>
      </c>
      <c r="E717" s="8" t="s">
        <v>38</v>
      </c>
      <c r="F717" s="8" t="s">
        <v>53</v>
      </c>
      <c r="G717" s="9" t="n">
        <v>177800</v>
      </c>
      <c r="H717" s="8" t="n">
        <v>72</v>
      </c>
      <c r="I717" s="8" t="n">
        <v>32</v>
      </c>
      <c r="J717" s="8" t="n">
        <v>0</v>
      </c>
      <c r="K717" s="10" t="n">
        <v>0.24</v>
      </c>
      <c r="L717" s="8" t="s">
        <v>39</v>
      </c>
      <c r="M717" s="11" t="n">
        <f aca="false">IF(AND(H717&lt;=Criteria!$C$6,J717&lt;=Criteria!$C$7,L717="Yes",OR(C717&lt;&gt;"Catering",K717&gt;=Criteria!$C$8),D717&lt;&gt;Criteria!$C$9),1,0)</f>
        <v>1</v>
      </c>
    </row>
    <row r="718" customFormat="false" ht="15" hidden="false" customHeight="false" outlineLevel="0" collapsed="false">
      <c r="A718" s="12" t="s">
        <v>1406</v>
      </c>
      <c r="B718" s="12" t="s">
        <v>1407</v>
      </c>
      <c r="C718" s="12" t="s">
        <v>22</v>
      </c>
      <c r="D718" s="12" t="s">
        <v>23</v>
      </c>
      <c r="E718" s="12" t="s">
        <v>24</v>
      </c>
      <c r="F718" s="12" t="s">
        <v>53</v>
      </c>
      <c r="G718" s="13" t="n">
        <v>84000</v>
      </c>
      <c r="H718" s="12" t="n">
        <v>72</v>
      </c>
      <c r="I718" s="12" t="n">
        <v>63</v>
      </c>
      <c r="J718" s="12" t="n">
        <v>0</v>
      </c>
      <c r="K718" s="14" t="n">
        <v>0.17</v>
      </c>
      <c r="L718" s="12" t="s">
        <v>26</v>
      </c>
      <c r="M718" s="15" t="n">
        <f aca="false">IF(AND(H718&lt;=Criteria!$C$6,J718&lt;=Criteria!$C$7,L718="Yes",OR(C718&lt;&gt;"Catering",K718&gt;=Criteria!$C$8),D718&lt;&gt;Criteria!$C$9),1,0)</f>
        <v>0</v>
      </c>
    </row>
    <row r="719" customFormat="false" ht="15" hidden="false" customHeight="false" outlineLevel="0" collapsed="false">
      <c r="A719" s="8" t="s">
        <v>1408</v>
      </c>
      <c r="B719" s="8" t="s">
        <v>1409</v>
      </c>
      <c r="C719" s="8" t="s">
        <v>22</v>
      </c>
      <c r="D719" s="8" t="s">
        <v>108</v>
      </c>
      <c r="E719" s="8" t="s">
        <v>108</v>
      </c>
      <c r="F719" s="8" t="s">
        <v>53</v>
      </c>
      <c r="G719" s="9" t="n">
        <v>113600</v>
      </c>
      <c r="H719" s="8" t="n">
        <v>48</v>
      </c>
      <c r="I719" s="8" t="n">
        <v>43</v>
      </c>
      <c r="J719" s="8" t="n">
        <v>0</v>
      </c>
      <c r="K719" s="10" t="n">
        <v>0.11</v>
      </c>
      <c r="L719" s="8" t="s">
        <v>39</v>
      </c>
      <c r="M719" s="11" t="n">
        <f aca="false">IF(AND(H719&lt;=Criteria!$C$6,J719&lt;=Criteria!$C$7,L719="Yes",OR(C719&lt;&gt;"Catering",K719&gt;=Criteria!$C$8),D719&lt;&gt;Criteria!$C$9),1,0)</f>
        <v>1</v>
      </c>
    </row>
    <row r="720" customFormat="false" ht="15" hidden="false" customHeight="false" outlineLevel="0" collapsed="false">
      <c r="A720" s="12" t="s">
        <v>1410</v>
      </c>
      <c r="B720" s="12" t="s">
        <v>1335</v>
      </c>
      <c r="C720" s="12" t="s">
        <v>32</v>
      </c>
      <c r="D720" s="12" t="s">
        <v>42</v>
      </c>
      <c r="E720" s="12" t="s">
        <v>38</v>
      </c>
      <c r="F720" s="12" t="s">
        <v>33</v>
      </c>
      <c r="G720" s="13" t="n">
        <v>84100</v>
      </c>
      <c r="H720" s="12" t="n">
        <v>60</v>
      </c>
      <c r="I720" s="12" t="n">
        <v>44</v>
      </c>
      <c r="J720" s="12" t="n">
        <v>0</v>
      </c>
      <c r="K720" s="14" t="n">
        <v>0.13</v>
      </c>
      <c r="L720" s="12" t="s">
        <v>39</v>
      </c>
      <c r="M720" s="15" t="n">
        <f aca="false">IF(AND(H720&lt;=Criteria!$C$6,J720&lt;=Criteria!$C$7,L720="Yes",OR(C720&lt;&gt;"Catering",K720&gt;=Criteria!$C$8),D720&lt;&gt;Criteria!$C$9),1,0)</f>
        <v>1</v>
      </c>
    </row>
    <row r="721" customFormat="false" ht="15" hidden="false" customHeight="false" outlineLevel="0" collapsed="false">
      <c r="A721" s="8" t="s">
        <v>1411</v>
      </c>
      <c r="B721" s="8" t="s">
        <v>1412</v>
      </c>
      <c r="C721" s="8" t="s">
        <v>32</v>
      </c>
      <c r="D721" s="8" t="s">
        <v>42</v>
      </c>
      <c r="E721" s="8" t="s">
        <v>38</v>
      </c>
      <c r="F721" s="8" t="s">
        <v>33</v>
      </c>
      <c r="G721" s="9" t="n">
        <v>185900</v>
      </c>
      <c r="H721" s="8" t="n">
        <v>48</v>
      </c>
      <c r="I721" s="8" t="n">
        <v>12</v>
      </c>
      <c r="J721" s="8" t="n">
        <v>0</v>
      </c>
      <c r="K721" s="10" t="n">
        <v>0.17</v>
      </c>
      <c r="L721" s="8" t="s">
        <v>39</v>
      </c>
      <c r="M721" s="11" t="n">
        <f aca="false">IF(AND(H721&lt;=Criteria!$C$6,J721&lt;=Criteria!$C$7,L721="Yes",OR(C721&lt;&gt;"Catering",K721&gt;=Criteria!$C$8),D721&lt;&gt;Criteria!$C$9),1,0)</f>
        <v>1</v>
      </c>
    </row>
    <row r="722" customFormat="false" ht="15" hidden="false" customHeight="false" outlineLevel="0" collapsed="false">
      <c r="A722" s="12" t="s">
        <v>1413</v>
      </c>
      <c r="B722" s="12" t="s">
        <v>1414</v>
      </c>
      <c r="C722" s="12" t="s">
        <v>36</v>
      </c>
      <c r="D722" s="12" t="s">
        <v>108</v>
      </c>
      <c r="E722" s="12" t="s">
        <v>108</v>
      </c>
      <c r="F722" s="12" t="s">
        <v>33</v>
      </c>
      <c r="G722" s="13" t="n">
        <v>354500</v>
      </c>
      <c r="H722" s="12" t="n">
        <v>60</v>
      </c>
      <c r="I722" s="12" t="n">
        <v>31</v>
      </c>
      <c r="J722" s="12" t="n">
        <v>0</v>
      </c>
      <c r="K722" s="14" t="n">
        <v>0.23</v>
      </c>
      <c r="L722" s="12" t="s">
        <v>39</v>
      </c>
      <c r="M722" s="15" t="n">
        <f aca="false">IF(AND(H722&lt;=Criteria!$C$6,J722&lt;=Criteria!$C$7,L722="Yes",OR(C722&lt;&gt;"Catering",K722&gt;=Criteria!$C$8),D722&lt;&gt;Criteria!$C$9),1,0)</f>
        <v>1</v>
      </c>
    </row>
    <row r="723" customFormat="false" ht="15" hidden="false" customHeight="false" outlineLevel="0" collapsed="false">
      <c r="A723" s="8" t="s">
        <v>1415</v>
      </c>
      <c r="B723" s="8" t="s">
        <v>1416</v>
      </c>
      <c r="C723" s="8" t="s">
        <v>32</v>
      </c>
      <c r="D723" s="8" t="s">
        <v>42</v>
      </c>
      <c r="E723" s="8" t="s">
        <v>38</v>
      </c>
      <c r="F723" s="8" t="s">
        <v>33</v>
      </c>
      <c r="G723" s="9" t="n">
        <v>179300</v>
      </c>
      <c r="H723" s="8" t="n">
        <v>48</v>
      </c>
      <c r="I723" s="8" t="n">
        <v>24</v>
      </c>
      <c r="J723" s="8" t="n">
        <v>0</v>
      </c>
      <c r="K723" s="10" t="n">
        <v>0.18</v>
      </c>
      <c r="L723" s="8" t="s">
        <v>39</v>
      </c>
      <c r="M723" s="11" t="n">
        <f aca="false">IF(AND(H723&lt;=Criteria!$C$6,J723&lt;=Criteria!$C$7,L723="Yes",OR(C723&lt;&gt;"Catering",K723&gt;=Criteria!$C$8),D723&lt;&gt;Criteria!$C$9),1,0)</f>
        <v>1</v>
      </c>
    </row>
    <row r="724" customFormat="false" ht="15" hidden="false" customHeight="false" outlineLevel="0" collapsed="false">
      <c r="A724" s="12" t="s">
        <v>1417</v>
      </c>
      <c r="B724" s="12" t="s">
        <v>1418</v>
      </c>
      <c r="C724" s="12" t="s">
        <v>36</v>
      </c>
      <c r="D724" s="12" t="s">
        <v>48</v>
      </c>
      <c r="E724" s="12" t="s">
        <v>38</v>
      </c>
      <c r="F724" s="12" t="s">
        <v>33</v>
      </c>
      <c r="G724" s="13" t="n">
        <v>120100</v>
      </c>
      <c r="H724" s="12" t="n">
        <v>60</v>
      </c>
      <c r="I724" s="12" t="n">
        <v>38</v>
      </c>
      <c r="J724" s="12" t="n">
        <v>0</v>
      </c>
      <c r="K724" s="14" t="n">
        <v>0.07</v>
      </c>
      <c r="L724" s="12" t="s">
        <v>39</v>
      </c>
      <c r="M724" s="15" t="n">
        <f aca="false">IF(AND(H724&lt;=Criteria!$C$6,J724&lt;=Criteria!$C$7,L724="Yes",OR(C724&lt;&gt;"Catering",K724&gt;=Criteria!$C$8),D724&lt;&gt;Criteria!$C$9),1,0)</f>
        <v>1</v>
      </c>
    </row>
    <row r="725" customFormat="false" ht="15" hidden="false" customHeight="false" outlineLevel="0" collapsed="false">
      <c r="A725" s="8" t="s">
        <v>1419</v>
      </c>
      <c r="B725" s="8" t="s">
        <v>1420</v>
      </c>
      <c r="C725" s="8" t="s">
        <v>22</v>
      </c>
      <c r="D725" s="8" t="s">
        <v>42</v>
      </c>
      <c r="E725" s="8" t="s">
        <v>38</v>
      </c>
      <c r="F725" s="8" t="s">
        <v>53</v>
      </c>
      <c r="G725" s="9" t="n">
        <v>20800</v>
      </c>
      <c r="H725" s="8" t="n">
        <v>48</v>
      </c>
      <c r="I725" s="8" t="n">
        <v>26</v>
      </c>
      <c r="J725" s="8" t="n">
        <v>0</v>
      </c>
      <c r="K725" s="10" t="n">
        <v>0.07</v>
      </c>
      <c r="L725" s="8" t="s">
        <v>39</v>
      </c>
      <c r="M725" s="11" t="n">
        <f aca="false">IF(AND(H725&lt;=Criteria!$C$6,J725&lt;=Criteria!$C$7,L725="Yes",OR(C725&lt;&gt;"Catering",K725&gt;=Criteria!$C$8),D725&lt;&gt;Criteria!$C$9),1,0)</f>
        <v>0</v>
      </c>
    </row>
    <row r="726" customFormat="false" ht="15" hidden="false" customHeight="false" outlineLevel="0" collapsed="false">
      <c r="A726" s="12" t="s">
        <v>1421</v>
      </c>
      <c r="B726" s="12" t="s">
        <v>1422</v>
      </c>
      <c r="C726" s="12" t="s">
        <v>32</v>
      </c>
      <c r="D726" s="12" t="s">
        <v>48</v>
      </c>
      <c r="E726" s="12" t="s">
        <v>38</v>
      </c>
      <c r="F726" s="12" t="s">
        <v>33</v>
      </c>
      <c r="G726" s="13" t="n">
        <v>172900</v>
      </c>
      <c r="H726" s="12" t="n">
        <v>48</v>
      </c>
      <c r="I726" s="12" t="n">
        <v>35</v>
      </c>
      <c r="J726" s="12" t="n">
        <v>0</v>
      </c>
      <c r="K726" s="14" t="n">
        <v>0.14</v>
      </c>
      <c r="L726" s="12" t="s">
        <v>39</v>
      </c>
      <c r="M726" s="15" t="n">
        <f aca="false">IF(AND(H726&lt;=Criteria!$C$6,J726&lt;=Criteria!$C$7,L726="Yes",OR(C726&lt;&gt;"Catering",K726&gt;=Criteria!$C$8),D726&lt;&gt;Criteria!$C$9),1,0)</f>
        <v>1</v>
      </c>
    </row>
    <row r="727" customFormat="false" ht="15" hidden="false" customHeight="false" outlineLevel="0" collapsed="false">
      <c r="A727" s="8" t="s">
        <v>1423</v>
      </c>
      <c r="B727" s="8" t="s">
        <v>1424</v>
      </c>
      <c r="C727" s="8" t="s">
        <v>22</v>
      </c>
      <c r="D727" s="8" t="s">
        <v>48</v>
      </c>
      <c r="E727" s="8" t="s">
        <v>38</v>
      </c>
      <c r="F727" s="8" t="s">
        <v>53</v>
      </c>
      <c r="G727" s="9" t="n">
        <v>113800</v>
      </c>
      <c r="H727" s="8" t="n">
        <v>48</v>
      </c>
      <c r="I727" s="8" t="n">
        <v>23</v>
      </c>
      <c r="J727" s="8" t="n">
        <v>0</v>
      </c>
      <c r="K727" s="10" t="n">
        <v>0.19</v>
      </c>
      <c r="L727" s="8" t="s">
        <v>39</v>
      </c>
      <c r="M727" s="11" t="n">
        <f aca="false">IF(AND(H727&lt;=Criteria!$C$6,J727&lt;=Criteria!$C$7,L727="Yes",OR(C727&lt;&gt;"Catering",K727&gt;=Criteria!$C$8),D727&lt;&gt;Criteria!$C$9),1,0)</f>
        <v>1</v>
      </c>
    </row>
    <row r="728" customFormat="false" ht="15" hidden="false" customHeight="false" outlineLevel="0" collapsed="false">
      <c r="A728" s="12" t="s">
        <v>1425</v>
      </c>
      <c r="B728" s="12" t="s">
        <v>1426</v>
      </c>
      <c r="C728" s="12" t="s">
        <v>32</v>
      </c>
      <c r="D728" s="12" t="s">
        <v>75</v>
      </c>
      <c r="E728" s="12" t="s">
        <v>24</v>
      </c>
      <c r="F728" s="12" t="s">
        <v>33</v>
      </c>
      <c r="G728" s="13" t="n">
        <v>169100</v>
      </c>
      <c r="H728" s="12" t="n">
        <v>48</v>
      </c>
      <c r="I728" s="12" t="n">
        <v>23</v>
      </c>
      <c r="J728" s="12" t="n">
        <v>0</v>
      </c>
      <c r="K728" s="14" t="n">
        <v>0.06</v>
      </c>
      <c r="L728" s="12" t="s">
        <v>39</v>
      </c>
      <c r="M728" s="15" t="n">
        <f aca="false">IF(AND(H728&lt;=Criteria!$C$6,J728&lt;=Criteria!$C$7,L728="Yes",OR(C728&lt;&gt;"Catering",K728&gt;=Criteria!$C$8),D728&lt;&gt;Criteria!$C$9),1,0)</f>
        <v>1</v>
      </c>
    </row>
    <row r="729" customFormat="false" ht="15" hidden="false" customHeight="false" outlineLevel="0" collapsed="false">
      <c r="A729" s="8" t="s">
        <v>1427</v>
      </c>
      <c r="B729" s="8" t="s">
        <v>1428</v>
      </c>
      <c r="C729" s="8" t="s">
        <v>22</v>
      </c>
      <c r="D729" s="8" t="s">
        <v>48</v>
      </c>
      <c r="E729" s="8" t="s">
        <v>38</v>
      </c>
      <c r="F729" s="8" t="s">
        <v>33</v>
      </c>
      <c r="G729" s="9" t="n">
        <v>89100</v>
      </c>
      <c r="H729" s="8" t="n">
        <v>60</v>
      </c>
      <c r="I729" s="8" t="n">
        <v>30</v>
      </c>
      <c r="J729" s="8" t="n">
        <v>0</v>
      </c>
      <c r="K729" s="10" t="n">
        <v>0.09</v>
      </c>
      <c r="L729" s="8" t="s">
        <v>39</v>
      </c>
      <c r="M729" s="11" t="n">
        <f aca="false">IF(AND(H729&lt;=Criteria!$C$6,J729&lt;=Criteria!$C$7,L729="Yes",OR(C729&lt;&gt;"Catering",K729&gt;=Criteria!$C$8),D729&lt;&gt;Criteria!$C$9),1,0)</f>
        <v>0</v>
      </c>
    </row>
    <row r="730" customFormat="false" ht="15" hidden="false" customHeight="false" outlineLevel="0" collapsed="false">
      <c r="A730" s="12" t="s">
        <v>1429</v>
      </c>
      <c r="B730" s="12" t="s">
        <v>1430</v>
      </c>
      <c r="C730" s="12" t="s">
        <v>22</v>
      </c>
      <c r="D730" s="12" t="s">
        <v>108</v>
      </c>
      <c r="E730" s="12" t="s">
        <v>108</v>
      </c>
      <c r="F730" s="12" t="s">
        <v>33</v>
      </c>
      <c r="G730" s="13" t="n">
        <v>66800</v>
      </c>
      <c r="H730" s="12" t="n">
        <v>48</v>
      </c>
      <c r="I730" s="12" t="n">
        <v>39</v>
      </c>
      <c r="J730" s="12" t="n">
        <v>0</v>
      </c>
      <c r="K730" s="14" t="n">
        <v>0.14</v>
      </c>
      <c r="L730" s="12" t="s">
        <v>39</v>
      </c>
      <c r="M730" s="15" t="n">
        <f aca="false">IF(AND(H730&lt;=Criteria!$C$6,J730&lt;=Criteria!$C$7,L730="Yes",OR(C730&lt;&gt;"Catering",K730&gt;=Criteria!$C$8),D730&lt;&gt;Criteria!$C$9),1,0)</f>
        <v>1</v>
      </c>
    </row>
    <row r="731" customFormat="false" ht="15" hidden="false" customHeight="false" outlineLevel="0" collapsed="false">
      <c r="A731" s="8" t="s">
        <v>1431</v>
      </c>
      <c r="B731" s="8" t="s">
        <v>1432</v>
      </c>
      <c r="C731" s="8" t="s">
        <v>22</v>
      </c>
      <c r="D731" s="8" t="s">
        <v>42</v>
      </c>
      <c r="E731" s="8" t="s">
        <v>38</v>
      </c>
      <c r="F731" s="8" t="s">
        <v>33</v>
      </c>
      <c r="G731" s="9" t="n">
        <v>30200</v>
      </c>
      <c r="H731" s="8" t="n">
        <v>60</v>
      </c>
      <c r="I731" s="8" t="n">
        <v>37</v>
      </c>
      <c r="J731" s="8" t="n">
        <v>0</v>
      </c>
      <c r="K731" s="10" t="n">
        <v>0.21</v>
      </c>
      <c r="L731" s="8" t="s">
        <v>39</v>
      </c>
      <c r="M731" s="11" t="n">
        <f aca="false">IF(AND(H731&lt;=Criteria!$C$6,J731&lt;=Criteria!$C$7,L731="Yes",OR(C731&lt;&gt;"Catering",K731&gt;=Criteria!$C$8),D731&lt;&gt;Criteria!$C$9),1,0)</f>
        <v>1</v>
      </c>
    </row>
    <row r="732" customFormat="false" ht="15" hidden="false" customHeight="false" outlineLevel="0" collapsed="false">
      <c r="A732" s="12" t="s">
        <v>1433</v>
      </c>
      <c r="B732" s="12" t="s">
        <v>1434</v>
      </c>
      <c r="C732" s="12" t="s">
        <v>32</v>
      </c>
      <c r="D732" s="12" t="s">
        <v>108</v>
      </c>
      <c r="E732" s="12" t="s">
        <v>108</v>
      </c>
      <c r="F732" s="12" t="s">
        <v>33</v>
      </c>
      <c r="G732" s="13" t="n">
        <v>52400</v>
      </c>
      <c r="H732" s="12" t="n">
        <v>60</v>
      </c>
      <c r="I732" s="12" t="n">
        <v>56</v>
      </c>
      <c r="J732" s="12" t="n">
        <v>0</v>
      </c>
      <c r="K732" s="14" t="n">
        <v>0.15</v>
      </c>
      <c r="L732" s="12" t="s">
        <v>39</v>
      </c>
      <c r="M732" s="15" t="n">
        <f aca="false">IF(AND(H732&lt;=Criteria!$C$6,J732&lt;=Criteria!$C$7,L732="Yes",OR(C732&lt;&gt;"Catering",K732&gt;=Criteria!$C$8),D732&lt;&gt;Criteria!$C$9),1,0)</f>
        <v>1</v>
      </c>
    </row>
    <row r="733" customFormat="false" ht="15" hidden="false" customHeight="false" outlineLevel="0" collapsed="false">
      <c r="A733" s="8" t="s">
        <v>1435</v>
      </c>
      <c r="B733" s="8" t="s">
        <v>1436</v>
      </c>
      <c r="C733" s="8" t="s">
        <v>22</v>
      </c>
      <c r="D733" s="8" t="s">
        <v>133</v>
      </c>
      <c r="E733" s="8" t="s">
        <v>24</v>
      </c>
      <c r="F733" s="8" t="s">
        <v>53</v>
      </c>
      <c r="G733" s="9" t="n">
        <v>39800</v>
      </c>
      <c r="H733" s="8" t="n">
        <v>60</v>
      </c>
      <c r="I733" s="8" t="n">
        <v>50</v>
      </c>
      <c r="J733" s="8" t="n">
        <v>0</v>
      </c>
      <c r="K733" s="10" t="n">
        <v>0.13</v>
      </c>
      <c r="L733" s="8" t="s">
        <v>39</v>
      </c>
      <c r="M733" s="11" t="n">
        <f aca="false">IF(AND(H733&lt;=Criteria!$C$6,J733&lt;=Criteria!$C$7,L733="Yes",OR(C733&lt;&gt;"Catering",K733&gt;=Criteria!$C$8),D733&lt;&gt;Criteria!$C$9),1,0)</f>
        <v>1</v>
      </c>
    </row>
    <row r="734" customFormat="false" ht="15" hidden="false" customHeight="false" outlineLevel="0" collapsed="false">
      <c r="A734" s="12" t="s">
        <v>1437</v>
      </c>
      <c r="B734" s="12" t="s">
        <v>1438</v>
      </c>
      <c r="C734" s="12" t="s">
        <v>22</v>
      </c>
      <c r="D734" s="12" t="s">
        <v>108</v>
      </c>
      <c r="E734" s="12" t="s">
        <v>108</v>
      </c>
      <c r="F734" s="12" t="s">
        <v>25</v>
      </c>
      <c r="G734" s="13" t="n">
        <v>55100</v>
      </c>
      <c r="H734" s="12" t="n">
        <v>48</v>
      </c>
      <c r="I734" s="12" t="n">
        <v>41</v>
      </c>
      <c r="J734" s="12" t="n">
        <v>0</v>
      </c>
      <c r="K734" s="14" t="n">
        <v>0.12</v>
      </c>
      <c r="L734" s="12" t="s">
        <v>39</v>
      </c>
      <c r="M734" s="15" t="n">
        <f aca="false">IF(AND(H734&lt;=Criteria!$C$6,J734&lt;=Criteria!$C$7,L734="Yes",OR(C734&lt;&gt;"Catering",K734&gt;=Criteria!$C$8),D734&lt;&gt;Criteria!$C$9),1,0)</f>
        <v>1</v>
      </c>
    </row>
    <row r="735" customFormat="false" ht="15" hidden="false" customHeight="false" outlineLevel="0" collapsed="false">
      <c r="A735" s="8" t="s">
        <v>1439</v>
      </c>
      <c r="B735" s="8" t="s">
        <v>1440</v>
      </c>
      <c r="C735" s="8" t="s">
        <v>22</v>
      </c>
      <c r="D735" s="8" t="s">
        <v>48</v>
      </c>
      <c r="E735" s="8" t="s">
        <v>38</v>
      </c>
      <c r="F735" s="8" t="s">
        <v>25</v>
      </c>
      <c r="G735" s="9" t="n">
        <v>100300</v>
      </c>
      <c r="H735" s="8" t="n">
        <v>36</v>
      </c>
      <c r="I735" s="8" t="n">
        <v>26</v>
      </c>
      <c r="J735" s="8" t="n">
        <v>0</v>
      </c>
      <c r="K735" s="10" t="n">
        <v>0.13</v>
      </c>
      <c r="L735" s="8" t="s">
        <v>39</v>
      </c>
      <c r="M735" s="11" t="n">
        <f aca="false">IF(AND(H735&lt;=Criteria!$C$6,J735&lt;=Criteria!$C$7,L735="Yes",OR(C735&lt;&gt;"Catering",K735&gt;=Criteria!$C$8),D735&lt;&gt;Criteria!$C$9),1,0)</f>
        <v>1</v>
      </c>
    </row>
    <row r="736" customFormat="false" ht="15" hidden="false" customHeight="false" outlineLevel="0" collapsed="false">
      <c r="A736" s="12" t="s">
        <v>1441</v>
      </c>
      <c r="B736" s="12" t="s">
        <v>1442</v>
      </c>
      <c r="C736" s="12" t="s">
        <v>32</v>
      </c>
      <c r="D736" s="12" t="s">
        <v>37</v>
      </c>
      <c r="E736" s="12" t="s">
        <v>38</v>
      </c>
      <c r="F736" s="12" t="s">
        <v>33</v>
      </c>
      <c r="G736" s="13" t="n">
        <v>55700</v>
      </c>
      <c r="H736" s="12" t="n">
        <v>60</v>
      </c>
      <c r="I736" s="12" t="n">
        <v>19</v>
      </c>
      <c r="J736" s="12" t="n">
        <v>0</v>
      </c>
      <c r="K736" s="14" t="n">
        <v>0.09</v>
      </c>
      <c r="L736" s="12" t="s">
        <v>39</v>
      </c>
      <c r="M736" s="15" t="n">
        <f aca="false">IF(AND(H736&lt;=Criteria!$C$6,J736&lt;=Criteria!$C$7,L736="Yes",OR(C736&lt;&gt;"Catering",K736&gt;=Criteria!$C$8),D736&lt;&gt;Criteria!$C$9),1,0)</f>
        <v>1</v>
      </c>
    </row>
    <row r="737" customFormat="false" ht="15" hidden="false" customHeight="false" outlineLevel="0" collapsed="false">
      <c r="A737" s="8" t="s">
        <v>1443</v>
      </c>
      <c r="B737" s="8" t="s">
        <v>1444</v>
      </c>
      <c r="C737" s="8" t="s">
        <v>32</v>
      </c>
      <c r="D737" s="8" t="s">
        <v>48</v>
      </c>
      <c r="E737" s="8" t="s">
        <v>38</v>
      </c>
      <c r="F737" s="8" t="s">
        <v>33</v>
      </c>
      <c r="G737" s="9" t="n">
        <v>216400</v>
      </c>
      <c r="H737" s="8" t="n">
        <v>72</v>
      </c>
      <c r="I737" s="8" t="n">
        <v>63</v>
      </c>
      <c r="J737" s="8" t="n">
        <v>0</v>
      </c>
      <c r="K737" s="10" t="n">
        <v>0.24</v>
      </c>
      <c r="L737" s="8" t="s">
        <v>39</v>
      </c>
      <c r="M737" s="11" t="n">
        <f aca="false">IF(AND(H737&lt;=Criteria!$C$6,J737&lt;=Criteria!$C$7,L737="Yes",OR(C737&lt;&gt;"Catering",K737&gt;=Criteria!$C$8),D737&lt;&gt;Criteria!$C$9),1,0)</f>
        <v>1</v>
      </c>
    </row>
    <row r="738" customFormat="false" ht="15" hidden="false" customHeight="false" outlineLevel="0" collapsed="false">
      <c r="A738" s="12" t="s">
        <v>1445</v>
      </c>
      <c r="B738" s="12" t="s">
        <v>1446</v>
      </c>
      <c r="C738" s="12" t="s">
        <v>32</v>
      </c>
      <c r="D738" s="12" t="s">
        <v>133</v>
      </c>
      <c r="E738" s="12" t="s">
        <v>24</v>
      </c>
      <c r="F738" s="12" t="s">
        <v>53</v>
      </c>
      <c r="G738" s="13" t="n">
        <v>99600</v>
      </c>
      <c r="H738" s="12" t="n">
        <v>60</v>
      </c>
      <c r="I738" s="12" t="n">
        <v>35</v>
      </c>
      <c r="J738" s="12" t="n">
        <v>0</v>
      </c>
      <c r="K738" s="14" t="n">
        <v>0.24</v>
      </c>
      <c r="L738" s="12" t="s">
        <v>39</v>
      </c>
      <c r="M738" s="15" t="n">
        <f aca="false">IF(AND(H738&lt;=Criteria!$C$6,J738&lt;=Criteria!$C$7,L738="Yes",OR(C738&lt;&gt;"Catering",K738&gt;=Criteria!$C$8),D738&lt;&gt;Criteria!$C$9),1,0)</f>
        <v>1</v>
      </c>
    </row>
    <row r="739" customFormat="false" ht="15" hidden="false" customHeight="false" outlineLevel="0" collapsed="false">
      <c r="A739" s="8" t="s">
        <v>1447</v>
      </c>
      <c r="B739" s="8" t="s">
        <v>1448</v>
      </c>
      <c r="C739" s="8" t="s">
        <v>32</v>
      </c>
      <c r="D739" s="8" t="s">
        <v>37</v>
      </c>
      <c r="E739" s="8" t="s">
        <v>38</v>
      </c>
      <c r="F739" s="8" t="s">
        <v>33</v>
      </c>
      <c r="G739" s="9" t="n">
        <v>62400</v>
      </c>
      <c r="H739" s="8" t="n">
        <v>72</v>
      </c>
      <c r="I739" s="8" t="n">
        <v>67</v>
      </c>
      <c r="J739" s="8" t="n">
        <v>0</v>
      </c>
      <c r="K739" s="10" t="n">
        <v>0.24</v>
      </c>
      <c r="L739" s="8" t="s">
        <v>39</v>
      </c>
      <c r="M739" s="11" t="n">
        <f aca="false">IF(AND(H739&lt;=Criteria!$C$6,J739&lt;=Criteria!$C$7,L739="Yes",OR(C739&lt;&gt;"Catering",K739&gt;=Criteria!$C$8),D739&lt;&gt;Criteria!$C$9),1,0)</f>
        <v>1</v>
      </c>
    </row>
    <row r="740" customFormat="false" ht="15" hidden="false" customHeight="false" outlineLevel="0" collapsed="false">
      <c r="A740" s="12" t="s">
        <v>1449</v>
      </c>
      <c r="B740" s="12" t="s">
        <v>1450</v>
      </c>
      <c r="C740" s="12" t="s">
        <v>22</v>
      </c>
      <c r="D740" s="12" t="s">
        <v>23</v>
      </c>
      <c r="E740" s="12" t="s">
        <v>24</v>
      </c>
      <c r="F740" s="12" t="s">
        <v>33</v>
      </c>
      <c r="G740" s="13" t="n">
        <v>103300</v>
      </c>
      <c r="H740" s="12" t="n">
        <v>36</v>
      </c>
      <c r="I740" s="12" t="n">
        <v>27</v>
      </c>
      <c r="J740" s="12" t="n">
        <v>0</v>
      </c>
      <c r="K740" s="14" t="n">
        <v>0.15</v>
      </c>
      <c r="L740" s="12" t="s">
        <v>39</v>
      </c>
      <c r="M740" s="15" t="n">
        <f aca="false">IF(AND(H740&lt;=Criteria!$C$6,J740&lt;=Criteria!$C$7,L740="Yes",OR(C740&lt;&gt;"Catering",K740&gt;=Criteria!$C$8),D740&lt;&gt;Criteria!$C$9),1,0)</f>
        <v>0</v>
      </c>
    </row>
    <row r="741" customFormat="false" ht="15" hidden="false" customHeight="false" outlineLevel="0" collapsed="false">
      <c r="A741" s="8" t="s">
        <v>1451</v>
      </c>
      <c r="B741" s="8" t="s">
        <v>1452</v>
      </c>
      <c r="C741" s="8" t="s">
        <v>32</v>
      </c>
      <c r="D741" s="8" t="s">
        <v>37</v>
      </c>
      <c r="E741" s="8" t="s">
        <v>38</v>
      </c>
      <c r="F741" s="8" t="s">
        <v>25</v>
      </c>
      <c r="G741" s="9" t="n">
        <v>153600</v>
      </c>
      <c r="H741" s="8" t="n">
        <v>48</v>
      </c>
      <c r="I741" s="8" t="n">
        <v>13</v>
      </c>
      <c r="J741" s="8" t="n">
        <v>0</v>
      </c>
      <c r="K741" s="10" t="n">
        <v>0.18</v>
      </c>
      <c r="L741" s="8" t="s">
        <v>39</v>
      </c>
      <c r="M741" s="11" t="n">
        <f aca="false">IF(AND(H741&lt;=Criteria!$C$6,J741&lt;=Criteria!$C$7,L741="Yes",OR(C741&lt;&gt;"Catering",K741&gt;=Criteria!$C$8),D741&lt;&gt;Criteria!$C$9),1,0)</f>
        <v>1</v>
      </c>
    </row>
    <row r="742" customFormat="false" ht="15" hidden="false" customHeight="false" outlineLevel="0" collapsed="false">
      <c r="A742" s="12" t="s">
        <v>1453</v>
      </c>
      <c r="B742" s="12" t="s">
        <v>1454</v>
      </c>
      <c r="C742" s="12" t="s">
        <v>36</v>
      </c>
      <c r="D742" s="12" t="s">
        <v>108</v>
      </c>
      <c r="E742" s="12" t="s">
        <v>108</v>
      </c>
      <c r="F742" s="12" t="s">
        <v>33</v>
      </c>
      <c r="G742" s="13" t="n">
        <v>330500</v>
      </c>
      <c r="H742" s="12" t="n">
        <v>72</v>
      </c>
      <c r="I742" s="12" t="n">
        <v>49</v>
      </c>
      <c r="J742" s="12" t="n">
        <v>0</v>
      </c>
      <c r="K742" s="14" t="n">
        <v>0.22</v>
      </c>
      <c r="L742" s="12" t="s">
        <v>39</v>
      </c>
      <c r="M742" s="15" t="n">
        <f aca="false">IF(AND(H742&lt;=Criteria!$C$6,J742&lt;=Criteria!$C$7,L742="Yes",OR(C742&lt;&gt;"Catering",K742&gt;=Criteria!$C$8),D742&lt;&gt;Criteria!$C$9),1,0)</f>
        <v>1</v>
      </c>
    </row>
    <row r="743" customFormat="false" ht="15" hidden="false" customHeight="false" outlineLevel="0" collapsed="false">
      <c r="A743" s="8" t="s">
        <v>1455</v>
      </c>
      <c r="B743" s="8" t="s">
        <v>1456</v>
      </c>
      <c r="C743" s="8" t="s">
        <v>32</v>
      </c>
      <c r="D743" s="8" t="s">
        <v>37</v>
      </c>
      <c r="E743" s="8" t="s">
        <v>38</v>
      </c>
      <c r="F743" s="8" t="s">
        <v>33</v>
      </c>
      <c r="G743" s="9" t="n">
        <v>210500</v>
      </c>
      <c r="H743" s="8" t="n">
        <v>48</v>
      </c>
      <c r="I743" s="8" t="n">
        <v>31</v>
      </c>
      <c r="J743" s="8" t="n">
        <v>0</v>
      </c>
      <c r="K743" s="10" t="n">
        <v>0.21</v>
      </c>
      <c r="L743" s="8" t="s">
        <v>39</v>
      </c>
      <c r="M743" s="11" t="n">
        <f aca="false">IF(AND(H743&lt;=Criteria!$C$6,J743&lt;=Criteria!$C$7,L743="Yes",OR(C743&lt;&gt;"Catering",K743&gt;=Criteria!$C$8),D743&lt;&gt;Criteria!$C$9),1,0)</f>
        <v>1</v>
      </c>
    </row>
    <row r="744" customFormat="false" ht="15" hidden="false" customHeight="false" outlineLevel="0" collapsed="false">
      <c r="A744" s="12" t="s">
        <v>1457</v>
      </c>
      <c r="B744" s="12" t="s">
        <v>1458</v>
      </c>
      <c r="C744" s="12" t="s">
        <v>32</v>
      </c>
      <c r="D744" s="12" t="s">
        <v>42</v>
      </c>
      <c r="E744" s="12" t="s">
        <v>38</v>
      </c>
      <c r="F744" s="12" t="s">
        <v>33</v>
      </c>
      <c r="G744" s="13" t="n">
        <v>202500</v>
      </c>
      <c r="H744" s="12" t="n">
        <v>60</v>
      </c>
      <c r="I744" s="12" t="n">
        <v>43</v>
      </c>
      <c r="J744" s="12" t="n">
        <v>0</v>
      </c>
      <c r="K744" s="14" t="n">
        <v>0.07</v>
      </c>
      <c r="L744" s="12" t="s">
        <v>39</v>
      </c>
      <c r="M744" s="15" t="n">
        <f aca="false">IF(AND(H744&lt;=Criteria!$C$6,J744&lt;=Criteria!$C$7,L744="Yes",OR(C744&lt;&gt;"Catering",K744&gt;=Criteria!$C$8),D744&lt;&gt;Criteria!$C$9),1,0)</f>
        <v>1</v>
      </c>
    </row>
    <row r="745" customFormat="false" ht="15" hidden="false" customHeight="false" outlineLevel="0" collapsed="false">
      <c r="A745" s="8" t="s">
        <v>1459</v>
      </c>
      <c r="B745" s="8" t="s">
        <v>1460</v>
      </c>
      <c r="C745" s="8" t="s">
        <v>32</v>
      </c>
      <c r="D745" s="8" t="s">
        <v>42</v>
      </c>
      <c r="E745" s="8" t="s">
        <v>38</v>
      </c>
      <c r="F745" s="8" t="s">
        <v>33</v>
      </c>
      <c r="G745" s="9" t="n">
        <v>124100</v>
      </c>
      <c r="H745" s="8" t="n">
        <v>72</v>
      </c>
      <c r="I745" s="8" t="n">
        <v>32</v>
      </c>
      <c r="J745" s="8" t="n">
        <v>0</v>
      </c>
      <c r="K745" s="10" t="n">
        <v>0.24</v>
      </c>
      <c r="L745" s="8" t="s">
        <v>39</v>
      </c>
      <c r="M745" s="11" t="n">
        <f aca="false">IF(AND(H745&lt;=Criteria!$C$6,J745&lt;=Criteria!$C$7,L745="Yes",OR(C745&lt;&gt;"Catering",K745&gt;=Criteria!$C$8),D745&lt;&gt;Criteria!$C$9),1,0)</f>
        <v>1</v>
      </c>
    </row>
    <row r="746" customFormat="false" ht="15" hidden="false" customHeight="false" outlineLevel="0" collapsed="false">
      <c r="A746" s="12" t="s">
        <v>1461</v>
      </c>
      <c r="B746" s="12" t="s">
        <v>1436</v>
      </c>
      <c r="C746" s="12" t="s">
        <v>32</v>
      </c>
      <c r="D746" s="12" t="s">
        <v>133</v>
      </c>
      <c r="E746" s="12" t="s">
        <v>24</v>
      </c>
      <c r="F746" s="12" t="s">
        <v>25</v>
      </c>
      <c r="G746" s="13" t="n">
        <v>195500</v>
      </c>
      <c r="H746" s="12" t="n">
        <v>48</v>
      </c>
      <c r="I746" s="12" t="n">
        <v>17</v>
      </c>
      <c r="J746" s="12" t="n">
        <v>0</v>
      </c>
      <c r="K746" s="14" t="n">
        <v>0.14</v>
      </c>
      <c r="L746" s="12" t="s">
        <v>39</v>
      </c>
      <c r="M746" s="15" t="n">
        <f aca="false">IF(AND(H746&lt;=Criteria!$C$6,J746&lt;=Criteria!$C$7,L746="Yes",OR(C746&lt;&gt;"Catering",K746&gt;=Criteria!$C$8),D746&lt;&gt;Criteria!$C$9),1,0)</f>
        <v>1</v>
      </c>
    </row>
    <row r="747" customFormat="false" ht="15" hidden="false" customHeight="false" outlineLevel="0" collapsed="false">
      <c r="A747" s="8" t="s">
        <v>1462</v>
      </c>
      <c r="B747" s="8" t="s">
        <v>1463</v>
      </c>
      <c r="C747" s="8" t="s">
        <v>32</v>
      </c>
      <c r="D747" s="8" t="s">
        <v>37</v>
      </c>
      <c r="E747" s="8" t="s">
        <v>38</v>
      </c>
      <c r="F747" s="8" t="s">
        <v>33</v>
      </c>
      <c r="G747" s="9" t="n">
        <v>104600</v>
      </c>
      <c r="H747" s="8" t="n">
        <v>36</v>
      </c>
      <c r="I747" s="8" t="n">
        <v>33</v>
      </c>
      <c r="J747" s="8" t="n">
        <v>0</v>
      </c>
      <c r="K747" s="10" t="n">
        <v>0.14</v>
      </c>
      <c r="L747" s="8" t="s">
        <v>39</v>
      </c>
      <c r="M747" s="11" t="n">
        <f aca="false">IF(AND(H747&lt;=Criteria!$C$6,J747&lt;=Criteria!$C$7,L747="Yes",OR(C747&lt;&gt;"Catering",K747&gt;=Criteria!$C$8),D747&lt;&gt;Criteria!$C$9),1,0)</f>
        <v>1</v>
      </c>
    </row>
    <row r="748" customFormat="false" ht="15" hidden="false" customHeight="false" outlineLevel="0" collapsed="false">
      <c r="A748" s="12" t="s">
        <v>1464</v>
      </c>
      <c r="B748" s="12" t="s">
        <v>1465</v>
      </c>
      <c r="C748" s="12" t="s">
        <v>36</v>
      </c>
      <c r="D748" s="12" t="s">
        <v>48</v>
      </c>
      <c r="E748" s="12" t="s">
        <v>38</v>
      </c>
      <c r="F748" s="12" t="s">
        <v>53</v>
      </c>
      <c r="G748" s="13" t="n">
        <v>63800</v>
      </c>
      <c r="H748" s="12" t="n">
        <v>72</v>
      </c>
      <c r="I748" s="12" t="n">
        <v>66</v>
      </c>
      <c r="J748" s="12" t="n">
        <v>0</v>
      </c>
      <c r="K748" s="14" t="n">
        <v>0.22</v>
      </c>
      <c r="L748" s="12" t="s">
        <v>39</v>
      </c>
      <c r="M748" s="15" t="n">
        <f aca="false">IF(AND(H748&lt;=Criteria!$C$6,J748&lt;=Criteria!$C$7,L748="Yes",OR(C748&lt;&gt;"Catering",K748&gt;=Criteria!$C$8),D748&lt;&gt;Criteria!$C$9),1,0)</f>
        <v>1</v>
      </c>
    </row>
    <row r="749" customFormat="false" ht="15" hidden="false" customHeight="false" outlineLevel="0" collapsed="false">
      <c r="A749" s="8" t="s">
        <v>1466</v>
      </c>
      <c r="B749" s="8" t="s">
        <v>1467</v>
      </c>
      <c r="C749" s="8" t="s">
        <v>32</v>
      </c>
      <c r="D749" s="8" t="s">
        <v>108</v>
      </c>
      <c r="E749" s="8" t="s">
        <v>108</v>
      </c>
      <c r="F749" s="8" t="s">
        <v>33</v>
      </c>
      <c r="G749" s="9" t="n">
        <v>97300</v>
      </c>
      <c r="H749" s="8" t="n">
        <v>72</v>
      </c>
      <c r="I749" s="8" t="n">
        <v>61</v>
      </c>
      <c r="J749" s="8" t="n">
        <v>0</v>
      </c>
      <c r="K749" s="10" t="n">
        <v>0.21</v>
      </c>
      <c r="L749" s="8" t="s">
        <v>39</v>
      </c>
      <c r="M749" s="11" t="n">
        <f aca="false">IF(AND(H749&lt;=Criteria!$C$6,J749&lt;=Criteria!$C$7,L749="Yes",OR(C749&lt;&gt;"Catering",K749&gt;=Criteria!$C$8),D749&lt;&gt;Criteria!$C$9),1,0)</f>
        <v>1</v>
      </c>
    </row>
    <row r="750" customFormat="false" ht="15" hidden="false" customHeight="false" outlineLevel="0" collapsed="false">
      <c r="A750" s="12" t="s">
        <v>1468</v>
      </c>
      <c r="B750" s="12" t="s">
        <v>1469</v>
      </c>
      <c r="C750" s="12" t="s">
        <v>22</v>
      </c>
      <c r="D750" s="12" t="s">
        <v>37</v>
      </c>
      <c r="E750" s="12" t="s">
        <v>38</v>
      </c>
      <c r="F750" s="12" t="s">
        <v>33</v>
      </c>
      <c r="G750" s="13" t="n">
        <v>83900</v>
      </c>
      <c r="H750" s="12" t="n">
        <v>48</v>
      </c>
      <c r="I750" s="12" t="n">
        <v>16</v>
      </c>
      <c r="J750" s="12" t="n">
        <v>0</v>
      </c>
      <c r="K750" s="14" t="n">
        <v>0.19</v>
      </c>
      <c r="L750" s="12" t="s">
        <v>39</v>
      </c>
      <c r="M750" s="15" t="n">
        <f aca="false">IF(AND(H750&lt;=Criteria!$C$6,J750&lt;=Criteria!$C$7,L750="Yes",OR(C750&lt;&gt;"Catering",K750&gt;=Criteria!$C$8),D750&lt;&gt;Criteria!$C$9),1,0)</f>
        <v>1</v>
      </c>
    </row>
    <row r="751" customFormat="false" ht="15" hidden="false" customHeight="false" outlineLevel="0" collapsed="false">
      <c r="A751" s="8" t="s">
        <v>1470</v>
      </c>
      <c r="B751" s="8" t="s">
        <v>1471</v>
      </c>
      <c r="C751" s="8" t="s">
        <v>22</v>
      </c>
      <c r="D751" s="8" t="s">
        <v>42</v>
      </c>
      <c r="E751" s="8" t="s">
        <v>38</v>
      </c>
      <c r="F751" s="8" t="s">
        <v>33</v>
      </c>
      <c r="G751" s="9" t="n">
        <v>97100</v>
      </c>
      <c r="H751" s="8" t="n">
        <v>48</v>
      </c>
      <c r="I751" s="8" t="n">
        <v>26</v>
      </c>
      <c r="J751" s="8" t="n">
        <v>0</v>
      </c>
      <c r="K751" s="10" t="n">
        <v>0.05</v>
      </c>
      <c r="L751" s="8" t="s">
        <v>39</v>
      </c>
      <c r="M751" s="11" t="n">
        <f aca="false">IF(AND(H751&lt;=Criteria!$C$6,J751&lt;=Criteria!$C$7,L751="Yes",OR(C751&lt;&gt;"Catering",K751&gt;=Criteria!$C$8),D751&lt;&gt;Criteria!$C$9),1,0)</f>
        <v>0</v>
      </c>
    </row>
    <row r="752" customFormat="false" ht="15" hidden="false" customHeight="false" outlineLevel="0" collapsed="false">
      <c r="A752" s="12" t="s">
        <v>1472</v>
      </c>
      <c r="B752" s="12" t="s">
        <v>1473</v>
      </c>
      <c r="C752" s="12" t="s">
        <v>22</v>
      </c>
      <c r="D752" s="12" t="s">
        <v>37</v>
      </c>
      <c r="E752" s="12" t="s">
        <v>38</v>
      </c>
      <c r="F752" s="12" t="s">
        <v>25</v>
      </c>
      <c r="G752" s="13" t="n">
        <v>26700</v>
      </c>
      <c r="H752" s="12" t="n">
        <v>60</v>
      </c>
      <c r="I752" s="12" t="n">
        <v>31</v>
      </c>
      <c r="J752" s="12" t="n">
        <v>0</v>
      </c>
      <c r="K752" s="14" t="n">
        <v>0.17</v>
      </c>
      <c r="L752" s="12" t="s">
        <v>39</v>
      </c>
      <c r="M752" s="15" t="n">
        <f aca="false">IF(AND(H752&lt;=Criteria!$C$6,J752&lt;=Criteria!$C$7,L752="Yes",OR(C752&lt;&gt;"Catering",K752&gt;=Criteria!$C$8),D752&lt;&gt;Criteria!$C$9),1,0)</f>
        <v>1</v>
      </c>
    </row>
    <row r="753" customFormat="false" ht="15" hidden="false" customHeight="false" outlineLevel="0" collapsed="false">
      <c r="A753" s="8" t="s">
        <v>1474</v>
      </c>
      <c r="B753" s="8" t="s">
        <v>1475</v>
      </c>
      <c r="C753" s="8" t="s">
        <v>32</v>
      </c>
      <c r="D753" s="8" t="s">
        <v>42</v>
      </c>
      <c r="E753" s="8" t="s">
        <v>38</v>
      </c>
      <c r="F753" s="8" t="s">
        <v>25</v>
      </c>
      <c r="G753" s="9" t="n">
        <v>221500</v>
      </c>
      <c r="H753" s="8" t="n">
        <v>72</v>
      </c>
      <c r="I753" s="8" t="n">
        <v>41</v>
      </c>
      <c r="J753" s="8" t="n">
        <v>0</v>
      </c>
      <c r="K753" s="10" t="n">
        <v>0.08</v>
      </c>
      <c r="L753" s="8" t="s">
        <v>39</v>
      </c>
      <c r="M753" s="11" t="n">
        <f aca="false">IF(AND(H753&lt;=Criteria!$C$6,J753&lt;=Criteria!$C$7,L753="Yes",OR(C753&lt;&gt;"Catering",K753&gt;=Criteria!$C$8),D753&lt;&gt;Criteria!$C$9),1,0)</f>
        <v>1</v>
      </c>
    </row>
    <row r="754" customFormat="false" ht="15" hidden="false" customHeight="false" outlineLevel="0" collapsed="false">
      <c r="A754" s="12" t="s">
        <v>1476</v>
      </c>
      <c r="B754" s="12" t="s">
        <v>1477</v>
      </c>
      <c r="C754" s="12" t="s">
        <v>36</v>
      </c>
      <c r="D754" s="12" t="s">
        <v>42</v>
      </c>
      <c r="E754" s="12" t="s">
        <v>38</v>
      </c>
      <c r="F754" s="12" t="s">
        <v>25</v>
      </c>
      <c r="G754" s="13" t="n">
        <v>69700</v>
      </c>
      <c r="H754" s="12" t="n">
        <v>60</v>
      </c>
      <c r="I754" s="12" t="n">
        <v>46</v>
      </c>
      <c r="J754" s="12" t="n">
        <v>0</v>
      </c>
      <c r="K754" s="14" t="n">
        <v>0.13</v>
      </c>
      <c r="L754" s="12" t="s">
        <v>39</v>
      </c>
      <c r="M754" s="15" t="n">
        <f aca="false">IF(AND(H754&lt;=Criteria!$C$6,J754&lt;=Criteria!$C$7,L754="Yes",OR(C754&lt;&gt;"Catering",K754&gt;=Criteria!$C$8),D754&lt;&gt;Criteria!$C$9),1,0)</f>
        <v>1</v>
      </c>
    </row>
    <row r="755" customFormat="false" ht="15" hidden="false" customHeight="false" outlineLevel="0" collapsed="false">
      <c r="A755" s="8" t="s">
        <v>1478</v>
      </c>
      <c r="B755" s="8" t="s">
        <v>1479</v>
      </c>
      <c r="C755" s="8" t="s">
        <v>22</v>
      </c>
      <c r="D755" s="8" t="s">
        <v>37</v>
      </c>
      <c r="E755" s="8" t="s">
        <v>38</v>
      </c>
      <c r="F755" s="8" t="s">
        <v>53</v>
      </c>
      <c r="G755" s="9" t="n">
        <v>44200</v>
      </c>
      <c r="H755" s="8" t="n">
        <v>60</v>
      </c>
      <c r="I755" s="8" t="n">
        <v>38</v>
      </c>
      <c r="J755" s="8" t="n">
        <v>0</v>
      </c>
      <c r="K755" s="10" t="n">
        <v>0.23</v>
      </c>
      <c r="L755" s="8" t="s">
        <v>39</v>
      </c>
      <c r="M755" s="11" t="n">
        <f aca="false">IF(AND(H755&lt;=Criteria!$C$6,J755&lt;=Criteria!$C$7,L755="Yes",OR(C755&lt;&gt;"Catering",K755&gt;=Criteria!$C$8),D755&lt;&gt;Criteria!$C$9),1,0)</f>
        <v>1</v>
      </c>
    </row>
    <row r="756" customFormat="false" ht="15" hidden="false" customHeight="false" outlineLevel="0" collapsed="false">
      <c r="A756" s="12" t="s">
        <v>1480</v>
      </c>
      <c r="B756" s="12" t="s">
        <v>1481</v>
      </c>
      <c r="C756" s="12" t="s">
        <v>32</v>
      </c>
      <c r="D756" s="12" t="s">
        <v>133</v>
      </c>
      <c r="E756" s="12" t="s">
        <v>24</v>
      </c>
      <c r="F756" s="12" t="s">
        <v>25</v>
      </c>
      <c r="G756" s="13" t="n">
        <v>206800</v>
      </c>
      <c r="H756" s="12" t="n">
        <v>72</v>
      </c>
      <c r="I756" s="12" t="n">
        <v>56</v>
      </c>
      <c r="J756" s="12" t="n">
        <v>0</v>
      </c>
      <c r="K756" s="14" t="n">
        <v>0.06</v>
      </c>
      <c r="L756" s="12" t="s">
        <v>39</v>
      </c>
      <c r="M756" s="15" t="n">
        <f aca="false">IF(AND(H756&lt;=Criteria!$C$6,J756&lt;=Criteria!$C$7,L756="Yes",OR(C756&lt;&gt;"Catering",K756&gt;=Criteria!$C$8),D756&lt;&gt;Criteria!$C$9),1,0)</f>
        <v>1</v>
      </c>
    </row>
    <row r="757" customFormat="false" ht="15" hidden="false" customHeight="false" outlineLevel="0" collapsed="false">
      <c r="A757" s="8" t="s">
        <v>1482</v>
      </c>
      <c r="B757" s="8" t="s">
        <v>1483</v>
      </c>
      <c r="C757" s="8" t="s">
        <v>32</v>
      </c>
      <c r="D757" s="8" t="s">
        <v>37</v>
      </c>
      <c r="E757" s="8" t="s">
        <v>38</v>
      </c>
      <c r="F757" s="8" t="s">
        <v>33</v>
      </c>
      <c r="G757" s="9" t="n">
        <v>232400</v>
      </c>
      <c r="H757" s="8" t="n">
        <v>36</v>
      </c>
      <c r="I757" s="8" t="n">
        <v>31</v>
      </c>
      <c r="J757" s="8" t="n">
        <v>0</v>
      </c>
      <c r="K757" s="10" t="n">
        <v>0.22</v>
      </c>
      <c r="L757" s="8" t="s">
        <v>39</v>
      </c>
      <c r="M757" s="11" t="n">
        <f aca="false">IF(AND(H757&lt;=Criteria!$C$6,J757&lt;=Criteria!$C$7,L757="Yes",OR(C757&lt;&gt;"Catering",K757&gt;=Criteria!$C$8),D757&lt;&gt;Criteria!$C$9),1,0)</f>
        <v>1</v>
      </c>
    </row>
    <row r="758" customFormat="false" ht="15" hidden="false" customHeight="false" outlineLevel="0" collapsed="false">
      <c r="A758" s="12" t="s">
        <v>1484</v>
      </c>
      <c r="B758" s="12" t="s">
        <v>1485</v>
      </c>
      <c r="C758" s="12" t="s">
        <v>32</v>
      </c>
      <c r="D758" s="12" t="s">
        <v>133</v>
      </c>
      <c r="E758" s="12" t="s">
        <v>24</v>
      </c>
      <c r="F758" s="12" t="s">
        <v>53</v>
      </c>
      <c r="G758" s="13" t="n">
        <v>243200</v>
      </c>
      <c r="H758" s="12" t="n">
        <v>60</v>
      </c>
      <c r="I758" s="12" t="n">
        <v>19</v>
      </c>
      <c r="J758" s="12" t="n">
        <v>0</v>
      </c>
      <c r="K758" s="14" t="n">
        <v>0.1</v>
      </c>
      <c r="L758" s="12" t="s">
        <v>39</v>
      </c>
      <c r="M758" s="15" t="n">
        <f aca="false">IF(AND(H758&lt;=Criteria!$C$6,J758&lt;=Criteria!$C$7,L758="Yes",OR(C758&lt;&gt;"Catering",K758&gt;=Criteria!$C$8),D758&lt;&gt;Criteria!$C$9),1,0)</f>
        <v>1</v>
      </c>
    </row>
    <row r="759" customFormat="false" ht="15" hidden="false" customHeight="false" outlineLevel="0" collapsed="false">
      <c r="A759" s="8" t="s">
        <v>1486</v>
      </c>
      <c r="B759" s="8" t="s">
        <v>1436</v>
      </c>
      <c r="C759" s="8" t="s">
        <v>36</v>
      </c>
      <c r="D759" s="8" t="s">
        <v>75</v>
      </c>
      <c r="E759" s="8" t="s">
        <v>24</v>
      </c>
      <c r="F759" s="8" t="s">
        <v>33</v>
      </c>
      <c r="G759" s="9" t="n">
        <v>303700</v>
      </c>
      <c r="H759" s="8" t="n">
        <v>48</v>
      </c>
      <c r="I759" s="8" t="n">
        <v>33</v>
      </c>
      <c r="J759" s="8" t="n">
        <v>0</v>
      </c>
      <c r="K759" s="10" t="n">
        <v>0.06</v>
      </c>
      <c r="L759" s="8" t="s">
        <v>39</v>
      </c>
      <c r="M759" s="11" t="n">
        <f aca="false">IF(AND(H759&lt;=Criteria!$C$6,J759&lt;=Criteria!$C$7,L759="Yes",OR(C759&lt;&gt;"Catering",K759&gt;=Criteria!$C$8),D759&lt;&gt;Criteria!$C$9),1,0)</f>
        <v>1</v>
      </c>
    </row>
    <row r="760" customFormat="false" ht="15" hidden="false" customHeight="false" outlineLevel="0" collapsed="false">
      <c r="A760" s="12" t="s">
        <v>1487</v>
      </c>
      <c r="B760" s="12" t="s">
        <v>1488</v>
      </c>
      <c r="C760" s="12" t="s">
        <v>32</v>
      </c>
      <c r="D760" s="12" t="s">
        <v>23</v>
      </c>
      <c r="E760" s="12" t="s">
        <v>24</v>
      </c>
      <c r="F760" s="12" t="s">
        <v>33</v>
      </c>
      <c r="G760" s="13" t="n">
        <v>113700</v>
      </c>
      <c r="H760" s="12" t="n">
        <v>60</v>
      </c>
      <c r="I760" s="12" t="n">
        <v>25</v>
      </c>
      <c r="J760" s="12" t="n">
        <v>0</v>
      </c>
      <c r="K760" s="14" t="n">
        <v>0.16</v>
      </c>
      <c r="L760" s="12" t="s">
        <v>39</v>
      </c>
      <c r="M760" s="15" t="n">
        <f aca="false">IF(AND(H760&lt;=Criteria!$C$6,J760&lt;=Criteria!$C$7,L760="Yes",OR(C760&lt;&gt;"Catering",K760&gt;=Criteria!$C$8),D760&lt;&gt;Criteria!$C$9),1,0)</f>
        <v>0</v>
      </c>
    </row>
    <row r="761" customFormat="false" ht="15" hidden="false" customHeight="false" outlineLevel="0" collapsed="false">
      <c r="A761" s="8" t="s">
        <v>1489</v>
      </c>
      <c r="B761" s="8" t="s">
        <v>1490</v>
      </c>
      <c r="C761" s="8" t="s">
        <v>22</v>
      </c>
      <c r="D761" s="8" t="s">
        <v>48</v>
      </c>
      <c r="E761" s="8" t="s">
        <v>38</v>
      </c>
      <c r="F761" s="8" t="s">
        <v>53</v>
      </c>
      <c r="G761" s="9" t="n">
        <v>106300</v>
      </c>
      <c r="H761" s="8" t="n">
        <v>48</v>
      </c>
      <c r="I761" s="8" t="n">
        <v>14</v>
      </c>
      <c r="J761" s="8" t="n">
        <v>0</v>
      </c>
      <c r="K761" s="10" t="n">
        <v>0.16</v>
      </c>
      <c r="L761" s="8" t="s">
        <v>39</v>
      </c>
      <c r="M761" s="11" t="n">
        <f aca="false">IF(AND(H761&lt;=Criteria!$C$6,J761&lt;=Criteria!$C$7,L761="Yes",OR(C761&lt;&gt;"Catering",K761&gt;=Criteria!$C$8),D761&lt;&gt;Criteria!$C$9),1,0)</f>
        <v>1</v>
      </c>
    </row>
    <row r="762" customFormat="false" ht="15" hidden="false" customHeight="false" outlineLevel="0" collapsed="false">
      <c r="A762" s="12" t="s">
        <v>1491</v>
      </c>
      <c r="B762" s="12" t="s">
        <v>1492</v>
      </c>
      <c r="C762" s="12" t="s">
        <v>32</v>
      </c>
      <c r="D762" s="12" t="s">
        <v>23</v>
      </c>
      <c r="E762" s="12" t="s">
        <v>24</v>
      </c>
      <c r="F762" s="12" t="s">
        <v>25</v>
      </c>
      <c r="G762" s="13" t="n">
        <v>184700</v>
      </c>
      <c r="H762" s="12" t="n">
        <v>60</v>
      </c>
      <c r="I762" s="12" t="n">
        <v>45</v>
      </c>
      <c r="J762" s="12" t="n">
        <v>0</v>
      </c>
      <c r="K762" s="14" t="n">
        <v>0.24</v>
      </c>
      <c r="L762" s="12" t="s">
        <v>39</v>
      </c>
      <c r="M762" s="15" t="n">
        <f aca="false">IF(AND(H762&lt;=Criteria!$C$6,J762&lt;=Criteria!$C$7,L762="Yes",OR(C762&lt;&gt;"Catering",K762&gt;=Criteria!$C$8),D762&lt;&gt;Criteria!$C$9),1,0)</f>
        <v>0</v>
      </c>
    </row>
    <row r="763" customFormat="false" ht="15" hidden="false" customHeight="false" outlineLevel="0" collapsed="false">
      <c r="A763" s="8" t="s">
        <v>1493</v>
      </c>
      <c r="B763" s="8" t="s">
        <v>1494</v>
      </c>
      <c r="C763" s="8" t="s">
        <v>32</v>
      </c>
      <c r="D763" s="8" t="s">
        <v>48</v>
      </c>
      <c r="E763" s="8" t="s">
        <v>38</v>
      </c>
      <c r="F763" s="8" t="s">
        <v>25</v>
      </c>
      <c r="G763" s="9" t="n">
        <v>146400</v>
      </c>
      <c r="H763" s="8" t="n">
        <v>60</v>
      </c>
      <c r="I763" s="8" t="n">
        <v>26</v>
      </c>
      <c r="J763" s="8" t="n">
        <v>0</v>
      </c>
      <c r="K763" s="10" t="n">
        <v>0.22</v>
      </c>
      <c r="L763" s="8" t="s">
        <v>39</v>
      </c>
      <c r="M763" s="11" t="n">
        <f aca="false">IF(AND(H763&lt;=Criteria!$C$6,J763&lt;=Criteria!$C$7,L763="Yes",OR(C763&lt;&gt;"Catering",K763&gt;=Criteria!$C$8),D763&lt;&gt;Criteria!$C$9),1,0)</f>
        <v>1</v>
      </c>
    </row>
    <row r="764" customFormat="false" ht="15" hidden="false" customHeight="false" outlineLevel="0" collapsed="false">
      <c r="A764" s="12" t="s">
        <v>1495</v>
      </c>
      <c r="B764" s="12" t="s">
        <v>1496</v>
      </c>
      <c r="C764" s="12" t="s">
        <v>32</v>
      </c>
      <c r="D764" s="12" t="s">
        <v>42</v>
      </c>
      <c r="E764" s="12" t="s">
        <v>38</v>
      </c>
      <c r="F764" s="12" t="s">
        <v>33</v>
      </c>
      <c r="G764" s="13" t="n">
        <v>41600</v>
      </c>
      <c r="H764" s="12" t="n">
        <v>36</v>
      </c>
      <c r="I764" s="12" t="n">
        <v>27</v>
      </c>
      <c r="J764" s="12" t="n">
        <v>0</v>
      </c>
      <c r="K764" s="14" t="n">
        <v>0.18</v>
      </c>
      <c r="L764" s="12" t="s">
        <v>39</v>
      </c>
      <c r="M764" s="15" t="n">
        <f aca="false">IF(AND(H764&lt;=Criteria!$C$6,J764&lt;=Criteria!$C$7,L764="Yes",OR(C764&lt;&gt;"Catering",K764&gt;=Criteria!$C$8),D764&lt;&gt;Criteria!$C$9),1,0)</f>
        <v>1</v>
      </c>
    </row>
    <row r="765" customFormat="false" ht="15" hidden="false" customHeight="false" outlineLevel="0" collapsed="false">
      <c r="A765" s="8" t="s">
        <v>1497</v>
      </c>
      <c r="B765" s="8" t="s">
        <v>1498</v>
      </c>
      <c r="C765" s="8" t="s">
        <v>32</v>
      </c>
      <c r="D765" s="8" t="s">
        <v>108</v>
      </c>
      <c r="E765" s="8" t="s">
        <v>108</v>
      </c>
      <c r="F765" s="8" t="s">
        <v>33</v>
      </c>
      <c r="G765" s="9" t="n">
        <v>234800</v>
      </c>
      <c r="H765" s="8" t="n">
        <v>60</v>
      </c>
      <c r="I765" s="8" t="n">
        <v>45</v>
      </c>
      <c r="J765" s="8" t="n">
        <v>0</v>
      </c>
      <c r="K765" s="10" t="n">
        <v>0.18</v>
      </c>
      <c r="L765" s="8" t="s">
        <v>39</v>
      </c>
      <c r="M765" s="11" t="n">
        <f aca="false">IF(AND(H765&lt;=Criteria!$C$6,J765&lt;=Criteria!$C$7,L765="Yes",OR(C765&lt;&gt;"Catering",K765&gt;=Criteria!$C$8),D765&lt;&gt;Criteria!$C$9),1,0)</f>
        <v>1</v>
      </c>
    </row>
    <row r="766" customFormat="false" ht="15" hidden="false" customHeight="false" outlineLevel="0" collapsed="false">
      <c r="A766" s="12" t="s">
        <v>1499</v>
      </c>
      <c r="B766" s="12" t="s">
        <v>1500</v>
      </c>
      <c r="C766" s="12" t="s">
        <v>22</v>
      </c>
      <c r="D766" s="12" t="s">
        <v>48</v>
      </c>
      <c r="E766" s="12" t="s">
        <v>38</v>
      </c>
      <c r="F766" s="12" t="s">
        <v>53</v>
      </c>
      <c r="G766" s="13" t="n">
        <v>125200</v>
      </c>
      <c r="H766" s="12" t="n">
        <v>36</v>
      </c>
      <c r="I766" s="12" t="n">
        <v>29</v>
      </c>
      <c r="J766" s="12" t="n">
        <v>0</v>
      </c>
      <c r="K766" s="14" t="n">
        <v>0.15</v>
      </c>
      <c r="L766" s="12" t="s">
        <v>39</v>
      </c>
      <c r="M766" s="15" t="n">
        <f aca="false">IF(AND(H766&lt;=Criteria!$C$6,J766&lt;=Criteria!$C$7,L766="Yes",OR(C766&lt;&gt;"Catering",K766&gt;=Criteria!$C$8),D766&lt;&gt;Criteria!$C$9),1,0)</f>
        <v>1</v>
      </c>
    </row>
    <row r="767" customFormat="false" ht="15" hidden="false" customHeight="false" outlineLevel="0" collapsed="false">
      <c r="A767" s="8" t="s">
        <v>1501</v>
      </c>
      <c r="B767" s="8" t="s">
        <v>1502</v>
      </c>
      <c r="C767" s="8" t="s">
        <v>32</v>
      </c>
      <c r="D767" s="8" t="s">
        <v>42</v>
      </c>
      <c r="E767" s="8" t="s">
        <v>38</v>
      </c>
      <c r="F767" s="8" t="s">
        <v>53</v>
      </c>
      <c r="G767" s="9" t="n">
        <v>229500</v>
      </c>
      <c r="H767" s="8" t="n">
        <v>84</v>
      </c>
      <c r="I767" s="8" t="n">
        <v>32</v>
      </c>
      <c r="J767" s="8" t="n">
        <v>0</v>
      </c>
      <c r="K767" s="10" t="n">
        <v>0.14</v>
      </c>
      <c r="L767" s="8" t="s">
        <v>39</v>
      </c>
      <c r="M767" s="11" t="n">
        <f aca="false">IF(AND(H767&lt;=Criteria!$C$6,J767&lt;=Criteria!$C$7,L767="Yes",OR(C767&lt;&gt;"Catering",K767&gt;=Criteria!$C$8),D767&lt;&gt;Criteria!$C$9),1,0)</f>
        <v>0</v>
      </c>
    </row>
    <row r="768" customFormat="false" ht="15" hidden="false" customHeight="false" outlineLevel="0" collapsed="false">
      <c r="A768" s="12" t="s">
        <v>1503</v>
      </c>
      <c r="B768" s="12" t="s">
        <v>1504</v>
      </c>
      <c r="C768" s="12" t="s">
        <v>22</v>
      </c>
      <c r="D768" s="12" t="s">
        <v>108</v>
      </c>
      <c r="E768" s="12" t="s">
        <v>108</v>
      </c>
      <c r="F768" s="12" t="s">
        <v>33</v>
      </c>
      <c r="G768" s="13" t="n">
        <v>31200</v>
      </c>
      <c r="H768" s="12" t="n">
        <v>72</v>
      </c>
      <c r="I768" s="12" t="n">
        <v>39</v>
      </c>
      <c r="J768" s="12" t="n">
        <v>0</v>
      </c>
      <c r="K768" s="14" t="n">
        <v>0.18</v>
      </c>
      <c r="L768" s="12" t="s">
        <v>39</v>
      </c>
      <c r="M768" s="15" t="n">
        <f aca="false">IF(AND(H768&lt;=Criteria!$C$6,J768&lt;=Criteria!$C$7,L768="Yes",OR(C768&lt;&gt;"Catering",K768&gt;=Criteria!$C$8),D768&lt;&gt;Criteria!$C$9),1,0)</f>
        <v>1</v>
      </c>
    </row>
    <row r="769" customFormat="false" ht="15" hidden="false" customHeight="false" outlineLevel="0" collapsed="false">
      <c r="A769" s="8" t="s">
        <v>1505</v>
      </c>
      <c r="B769" s="8" t="s">
        <v>1506</v>
      </c>
      <c r="C769" s="8" t="s">
        <v>32</v>
      </c>
      <c r="D769" s="8" t="s">
        <v>37</v>
      </c>
      <c r="E769" s="8" t="s">
        <v>38</v>
      </c>
      <c r="F769" s="8" t="s">
        <v>25</v>
      </c>
      <c r="G769" s="9" t="n">
        <v>171500</v>
      </c>
      <c r="H769" s="8" t="n">
        <v>60</v>
      </c>
      <c r="I769" s="8" t="n">
        <v>26</v>
      </c>
      <c r="J769" s="8" t="n">
        <v>0</v>
      </c>
      <c r="K769" s="10" t="n">
        <v>0.14</v>
      </c>
      <c r="L769" s="8" t="s">
        <v>39</v>
      </c>
      <c r="M769" s="11" t="n">
        <f aca="false">IF(AND(H769&lt;=Criteria!$C$6,J769&lt;=Criteria!$C$7,L769="Yes",OR(C769&lt;&gt;"Catering",K769&gt;=Criteria!$C$8),D769&lt;&gt;Criteria!$C$9),1,0)</f>
        <v>1</v>
      </c>
    </row>
    <row r="770" customFormat="false" ht="15" hidden="false" customHeight="false" outlineLevel="0" collapsed="false">
      <c r="A770" s="12" t="s">
        <v>1507</v>
      </c>
      <c r="B770" s="12" t="s">
        <v>1508</v>
      </c>
      <c r="C770" s="12" t="s">
        <v>32</v>
      </c>
      <c r="D770" s="12" t="s">
        <v>108</v>
      </c>
      <c r="E770" s="12" t="s">
        <v>108</v>
      </c>
      <c r="F770" s="12" t="s">
        <v>25</v>
      </c>
      <c r="G770" s="13" t="n">
        <v>163300</v>
      </c>
      <c r="H770" s="12" t="n">
        <v>60</v>
      </c>
      <c r="I770" s="12" t="n">
        <v>43</v>
      </c>
      <c r="J770" s="12" t="n">
        <v>0</v>
      </c>
      <c r="K770" s="14" t="n">
        <v>0.22</v>
      </c>
      <c r="L770" s="12" t="s">
        <v>39</v>
      </c>
      <c r="M770" s="15" t="n">
        <f aca="false">IF(AND(H770&lt;=Criteria!$C$6,J770&lt;=Criteria!$C$7,L770="Yes",OR(C770&lt;&gt;"Catering",K770&gt;=Criteria!$C$8),D770&lt;&gt;Criteria!$C$9),1,0)</f>
        <v>1</v>
      </c>
    </row>
    <row r="771" customFormat="false" ht="15" hidden="false" customHeight="false" outlineLevel="0" collapsed="false">
      <c r="A771" s="8" t="s">
        <v>1509</v>
      </c>
      <c r="B771" s="8" t="s">
        <v>1510</v>
      </c>
      <c r="C771" s="8" t="s">
        <v>22</v>
      </c>
      <c r="D771" s="8" t="s">
        <v>48</v>
      </c>
      <c r="E771" s="8" t="s">
        <v>38</v>
      </c>
      <c r="F771" s="8" t="s">
        <v>25</v>
      </c>
      <c r="G771" s="9" t="n">
        <v>122300</v>
      </c>
      <c r="H771" s="8" t="n">
        <v>48</v>
      </c>
      <c r="I771" s="8" t="n">
        <v>15</v>
      </c>
      <c r="J771" s="8" t="n">
        <v>0</v>
      </c>
      <c r="K771" s="10" t="n">
        <v>0.05</v>
      </c>
      <c r="L771" s="8" t="s">
        <v>39</v>
      </c>
      <c r="M771" s="11" t="n">
        <f aca="false">IF(AND(H771&lt;=Criteria!$C$6,J771&lt;=Criteria!$C$7,L771="Yes",OR(C771&lt;&gt;"Catering",K771&gt;=Criteria!$C$8),D771&lt;&gt;Criteria!$C$9),1,0)</f>
        <v>0</v>
      </c>
    </row>
    <row r="772" customFormat="false" ht="15" hidden="false" customHeight="false" outlineLevel="0" collapsed="false">
      <c r="A772" s="12" t="s">
        <v>1511</v>
      </c>
      <c r="B772" s="12" t="s">
        <v>1436</v>
      </c>
      <c r="C772" s="12" t="s">
        <v>36</v>
      </c>
      <c r="D772" s="12" t="s">
        <v>42</v>
      </c>
      <c r="E772" s="12" t="s">
        <v>38</v>
      </c>
      <c r="F772" s="12" t="s">
        <v>33</v>
      </c>
      <c r="G772" s="13" t="n">
        <v>315200</v>
      </c>
      <c r="H772" s="12" t="n">
        <v>72</v>
      </c>
      <c r="I772" s="12" t="n">
        <v>66</v>
      </c>
      <c r="J772" s="12" t="n">
        <v>0</v>
      </c>
      <c r="K772" s="14" t="n">
        <v>0.17</v>
      </c>
      <c r="L772" s="12" t="s">
        <v>39</v>
      </c>
      <c r="M772" s="15" t="n">
        <f aca="false">IF(AND(H772&lt;=Criteria!$C$6,J772&lt;=Criteria!$C$7,L772="Yes",OR(C772&lt;&gt;"Catering",K772&gt;=Criteria!$C$8),D772&lt;&gt;Criteria!$C$9),1,0)</f>
        <v>1</v>
      </c>
    </row>
    <row r="773" customFormat="false" ht="15" hidden="false" customHeight="false" outlineLevel="0" collapsed="false">
      <c r="A773" s="8" t="s">
        <v>1512</v>
      </c>
      <c r="B773" s="8" t="s">
        <v>1513</v>
      </c>
      <c r="C773" s="8" t="s">
        <v>32</v>
      </c>
      <c r="D773" s="8" t="s">
        <v>133</v>
      </c>
      <c r="E773" s="8" t="s">
        <v>24</v>
      </c>
      <c r="F773" s="8" t="s">
        <v>33</v>
      </c>
      <c r="G773" s="9" t="n">
        <v>190000</v>
      </c>
      <c r="H773" s="8" t="n">
        <v>48</v>
      </c>
      <c r="I773" s="8" t="n">
        <v>26</v>
      </c>
      <c r="J773" s="8" t="n">
        <v>0</v>
      </c>
      <c r="K773" s="10" t="n">
        <v>0.19</v>
      </c>
      <c r="L773" s="8" t="s">
        <v>39</v>
      </c>
      <c r="M773" s="11" t="n">
        <f aca="false">IF(AND(H773&lt;=Criteria!$C$6,J773&lt;=Criteria!$C$7,L773="Yes",OR(C773&lt;&gt;"Catering",K773&gt;=Criteria!$C$8),D773&lt;&gt;Criteria!$C$9),1,0)</f>
        <v>1</v>
      </c>
    </row>
    <row r="774" customFormat="false" ht="15" hidden="false" customHeight="false" outlineLevel="0" collapsed="false">
      <c r="A774" s="12" t="s">
        <v>1514</v>
      </c>
      <c r="B774" s="12" t="s">
        <v>1515</v>
      </c>
      <c r="C774" s="12" t="s">
        <v>36</v>
      </c>
      <c r="D774" s="12" t="s">
        <v>37</v>
      </c>
      <c r="E774" s="12" t="s">
        <v>38</v>
      </c>
      <c r="F774" s="12" t="s">
        <v>33</v>
      </c>
      <c r="G774" s="13" t="n">
        <v>91400</v>
      </c>
      <c r="H774" s="12" t="n">
        <v>48</v>
      </c>
      <c r="I774" s="12" t="n">
        <v>34</v>
      </c>
      <c r="J774" s="12" t="n">
        <v>0</v>
      </c>
      <c r="K774" s="14" t="n">
        <v>0.09</v>
      </c>
      <c r="L774" s="12" t="s">
        <v>39</v>
      </c>
      <c r="M774" s="15" t="n">
        <f aca="false">IF(AND(H774&lt;=Criteria!$C$6,J774&lt;=Criteria!$C$7,L774="Yes",OR(C774&lt;&gt;"Catering",K774&gt;=Criteria!$C$8),D774&lt;&gt;Criteria!$C$9),1,0)</f>
        <v>1</v>
      </c>
    </row>
    <row r="775" customFormat="false" ht="15" hidden="false" customHeight="false" outlineLevel="0" collapsed="false">
      <c r="A775" s="8" t="s">
        <v>1516</v>
      </c>
      <c r="B775" s="8" t="s">
        <v>1517</v>
      </c>
      <c r="C775" s="8" t="s">
        <v>32</v>
      </c>
      <c r="D775" s="8" t="s">
        <v>61</v>
      </c>
      <c r="E775" s="8" t="s">
        <v>24</v>
      </c>
      <c r="F775" s="8" t="s">
        <v>25</v>
      </c>
      <c r="G775" s="9" t="n">
        <v>207900</v>
      </c>
      <c r="H775" s="8" t="n">
        <v>60</v>
      </c>
      <c r="I775" s="8" t="n">
        <v>35</v>
      </c>
      <c r="J775" s="8" t="n">
        <v>0</v>
      </c>
      <c r="K775" s="10" t="n">
        <v>0.25</v>
      </c>
      <c r="L775" s="8" t="s">
        <v>39</v>
      </c>
      <c r="M775" s="11" t="n">
        <f aca="false">IF(AND(H775&lt;=Criteria!$C$6,J775&lt;=Criteria!$C$7,L775="Yes",OR(C775&lt;&gt;"Catering",K775&gt;=Criteria!$C$8),D775&lt;&gt;Criteria!$C$9),1,0)</f>
        <v>1</v>
      </c>
    </row>
    <row r="776" customFormat="false" ht="15" hidden="false" customHeight="false" outlineLevel="0" collapsed="false">
      <c r="A776" s="12" t="s">
        <v>1518</v>
      </c>
      <c r="B776" s="12" t="s">
        <v>1519</v>
      </c>
      <c r="C776" s="12" t="s">
        <v>32</v>
      </c>
      <c r="D776" s="12" t="s">
        <v>37</v>
      </c>
      <c r="E776" s="12" t="s">
        <v>38</v>
      </c>
      <c r="F776" s="12" t="s">
        <v>53</v>
      </c>
      <c r="G776" s="13" t="n">
        <v>166800</v>
      </c>
      <c r="H776" s="12" t="n">
        <v>48</v>
      </c>
      <c r="I776" s="12" t="n">
        <v>39</v>
      </c>
      <c r="J776" s="12" t="n">
        <v>0</v>
      </c>
      <c r="K776" s="14" t="n">
        <v>0.16</v>
      </c>
      <c r="L776" s="12" t="s">
        <v>39</v>
      </c>
      <c r="M776" s="15" t="n">
        <f aca="false">IF(AND(H776&lt;=Criteria!$C$6,J776&lt;=Criteria!$C$7,L776="Yes",OR(C776&lt;&gt;"Catering",K776&gt;=Criteria!$C$8),D776&lt;&gt;Criteria!$C$9),1,0)</f>
        <v>1</v>
      </c>
    </row>
    <row r="777" customFormat="false" ht="15" hidden="false" customHeight="false" outlineLevel="0" collapsed="false">
      <c r="A777" s="8" t="s">
        <v>1520</v>
      </c>
      <c r="B777" s="8" t="s">
        <v>1521</v>
      </c>
      <c r="C777" s="8" t="s">
        <v>32</v>
      </c>
      <c r="D777" s="8" t="s">
        <v>133</v>
      </c>
      <c r="E777" s="8" t="s">
        <v>24</v>
      </c>
      <c r="F777" s="8" t="s">
        <v>33</v>
      </c>
      <c r="G777" s="9" t="n">
        <v>209600</v>
      </c>
      <c r="H777" s="8" t="n">
        <v>48</v>
      </c>
      <c r="I777" s="8" t="n">
        <v>32</v>
      </c>
      <c r="J777" s="8" t="n">
        <v>0</v>
      </c>
      <c r="K777" s="10" t="n">
        <v>0.1</v>
      </c>
      <c r="L777" s="8" t="s">
        <v>39</v>
      </c>
      <c r="M777" s="11" t="n">
        <f aca="false">IF(AND(H777&lt;=Criteria!$C$6,J777&lt;=Criteria!$C$7,L777="Yes",OR(C777&lt;&gt;"Catering",K777&gt;=Criteria!$C$8),D777&lt;&gt;Criteria!$C$9),1,0)</f>
        <v>1</v>
      </c>
    </row>
    <row r="778" customFormat="false" ht="15" hidden="false" customHeight="false" outlineLevel="0" collapsed="false">
      <c r="A778" s="12" t="s">
        <v>1522</v>
      </c>
      <c r="B778" s="12" t="s">
        <v>1523</v>
      </c>
      <c r="C778" s="12" t="s">
        <v>22</v>
      </c>
      <c r="D778" s="12" t="s">
        <v>108</v>
      </c>
      <c r="E778" s="12" t="s">
        <v>108</v>
      </c>
      <c r="F778" s="12" t="s">
        <v>33</v>
      </c>
      <c r="G778" s="13" t="n">
        <v>92500</v>
      </c>
      <c r="H778" s="12" t="n">
        <v>60</v>
      </c>
      <c r="I778" s="12" t="n">
        <v>30</v>
      </c>
      <c r="J778" s="12" t="n">
        <v>0</v>
      </c>
      <c r="K778" s="14" t="n">
        <v>0.19</v>
      </c>
      <c r="L778" s="12" t="s">
        <v>39</v>
      </c>
      <c r="M778" s="15" t="n">
        <f aca="false">IF(AND(H778&lt;=Criteria!$C$6,J778&lt;=Criteria!$C$7,L778="Yes",OR(C778&lt;&gt;"Catering",K778&gt;=Criteria!$C$8),D778&lt;&gt;Criteria!$C$9),1,0)</f>
        <v>1</v>
      </c>
    </row>
    <row r="779" customFormat="false" ht="15" hidden="false" customHeight="false" outlineLevel="0" collapsed="false">
      <c r="A779" s="8" t="s">
        <v>1524</v>
      </c>
      <c r="B779" s="8" t="s">
        <v>1525</v>
      </c>
      <c r="C779" s="8" t="s">
        <v>22</v>
      </c>
      <c r="D779" s="8" t="s">
        <v>133</v>
      </c>
      <c r="E779" s="8" t="s">
        <v>24</v>
      </c>
      <c r="F779" s="8" t="s">
        <v>25</v>
      </c>
      <c r="G779" s="9" t="n">
        <v>123600</v>
      </c>
      <c r="H779" s="8" t="n">
        <v>36</v>
      </c>
      <c r="I779" s="8" t="n">
        <v>30</v>
      </c>
      <c r="J779" s="8" t="n">
        <v>0</v>
      </c>
      <c r="K779" s="10" t="n">
        <v>0.05</v>
      </c>
      <c r="L779" s="8" t="s">
        <v>39</v>
      </c>
      <c r="M779" s="11" t="n">
        <f aca="false">IF(AND(H779&lt;=Criteria!$C$6,J779&lt;=Criteria!$C$7,L779="Yes",OR(C779&lt;&gt;"Catering",K779&gt;=Criteria!$C$8),D779&lt;&gt;Criteria!$C$9),1,0)</f>
        <v>0</v>
      </c>
    </row>
    <row r="780" customFormat="false" ht="15" hidden="false" customHeight="false" outlineLevel="0" collapsed="false">
      <c r="A780" s="12" t="s">
        <v>1526</v>
      </c>
      <c r="B780" s="12" t="s">
        <v>1527</v>
      </c>
      <c r="C780" s="12" t="s">
        <v>32</v>
      </c>
      <c r="D780" s="12" t="s">
        <v>42</v>
      </c>
      <c r="E780" s="12" t="s">
        <v>38</v>
      </c>
      <c r="F780" s="12" t="s">
        <v>25</v>
      </c>
      <c r="G780" s="13" t="n">
        <v>187300</v>
      </c>
      <c r="H780" s="12" t="n">
        <v>48</v>
      </c>
      <c r="I780" s="12" t="n">
        <v>34</v>
      </c>
      <c r="J780" s="12" t="n">
        <v>0</v>
      </c>
      <c r="K780" s="14" t="n">
        <v>0.19</v>
      </c>
      <c r="L780" s="12" t="s">
        <v>39</v>
      </c>
      <c r="M780" s="15" t="n">
        <f aca="false">IF(AND(H780&lt;=Criteria!$C$6,J780&lt;=Criteria!$C$7,L780="Yes",OR(C780&lt;&gt;"Catering",K780&gt;=Criteria!$C$8),D780&lt;&gt;Criteria!$C$9),1,0)</f>
        <v>1</v>
      </c>
    </row>
    <row r="781" customFormat="false" ht="15" hidden="false" customHeight="false" outlineLevel="0" collapsed="false">
      <c r="A781" s="8" t="s">
        <v>1528</v>
      </c>
      <c r="B781" s="8" t="s">
        <v>1529</v>
      </c>
      <c r="C781" s="8" t="s">
        <v>32</v>
      </c>
      <c r="D781" s="8" t="s">
        <v>48</v>
      </c>
      <c r="E781" s="8" t="s">
        <v>38</v>
      </c>
      <c r="F781" s="8" t="s">
        <v>53</v>
      </c>
      <c r="G781" s="9" t="n">
        <v>189100</v>
      </c>
      <c r="H781" s="8" t="n">
        <v>72</v>
      </c>
      <c r="I781" s="8" t="n">
        <v>35</v>
      </c>
      <c r="J781" s="8" t="n">
        <v>0</v>
      </c>
      <c r="K781" s="10" t="n">
        <v>0.1</v>
      </c>
      <c r="L781" s="8" t="s">
        <v>39</v>
      </c>
      <c r="M781" s="11" t="n">
        <f aca="false">IF(AND(H781&lt;=Criteria!$C$6,J781&lt;=Criteria!$C$7,L781="Yes",OR(C781&lt;&gt;"Catering",K781&gt;=Criteria!$C$8),D781&lt;&gt;Criteria!$C$9),1,0)</f>
        <v>1</v>
      </c>
    </row>
    <row r="782" customFormat="false" ht="15" hidden="false" customHeight="false" outlineLevel="0" collapsed="false">
      <c r="A782" s="12" t="s">
        <v>1530</v>
      </c>
      <c r="B782" s="12" t="s">
        <v>1531</v>
      </c>
      <c r="C782" s="12" t="s">
        <v>32</v>
      </c>
      <c r="D782" s="12" t="s">
        <v>48</v>
      </c>
      <c r="E782" s="12" t="s">
        <v>38</v>
      </c>
      <c r="F782" s="12" t="s">
        <v>25</v>
      </c>
      <c r="G782" s="13" t="n">
        <v>104100</v>
      </c>
      <c r="H782" s="12" t="n">
        <v>72</v>
      </c>
      <c r="I782" s="12" t="n">
        <v>34</v>
      </c>
      <c r="J782" s="12" t="n">
        <v>0</v>
      </c>
      <c r="K782" s="14" t="n">
        <v>0.19</v>
      </c>
      <c r="L782" s="12" t="s">
        <v>39</v>
      </c>
      <c r="M782" s="15" t="n">
        <f aca="false">IF(AND(H782&lt;=Criteria!$C$6,J782&lt;=Criteria!$C$7,L782="Yes",OR(C782&lt;&gt;"Catering",K782&gt;=Criteria!$C$8),D782&lt;&gt;Criteria!$C$9),1,0)</f>
        <v>1</v>
      </c>
    </row>
    <row r="783" customFormat="false" ht="15" hidden="false" customHeight="false" outlineLevel="0" collapsed="false">
      <c r="A783" s="8" t="s">
        <v>1532</v>
      </c>
      <c r="B783" s="8" t="s">
        <v>1533</v>
      </c>
      <c r="C783" s="8" t="s">
        <v>36</v>
      </c>
      <c r="D783" s="8" t="s">
        <v>48</v>
      </c>
      <c r="E783" s="8" t="s">
        <v>38</v>
      </c>
      <c r="F783" s="8" t="s">
        <v>53</v>
      </c>
      <c r="G783" s="9" t="n">
        <v>153000</v>
      </c>
      <c r="H783" s="8" t="n">
        <v>72</v>
      </c>
      <c r="I783" s="8" t="n">
        <v>60</v>
      </c>
      <c r="J783" s="8" t="n">
        <v>0</v>
      </c>
      <c r="K783" s="10" t="n">
        <v>0.14</v>
      </c>
      <c r="L783" s="8" t="s">
        <v>39</v>
      </c>
      <c r="M783" s="11" t="n">
        <f aca="false">IF(AND(H783&lt;=Criteria!$C$6,J783&lt;=Criteria!$C$7,L783="Yes",OR(C783&lt;&gt;"Catering",K783&gt;=Criteria!$C$8),D783&lt;&gt;Criteria!$C$9),1,0)</f>
        <v>1</v>
      </c>
    </row>
    <row r="784" customFormat="false" ht="15" hidden="false" customHeight="false" outlineLevel="0" collapsed="false">
      <c r="A784" s="12" t="s">
        <v>1534</v>
      </c>
      <c r="B784" s="12" t="s">
        <v>1535</v>
      </c>
      <c r="C784" s="12" t="s">
        <v>32</v>
      </c>
      <c r="D784" s="12" t="s">
        <v>48</v>
      </c>
      <c r="E784" s="12" t="s">
        <v>38</v>
      </c>
      <c r="F784" s="12" t="s">
        <v>33</v>
      </c>
      <c r="G784" s="13" t="n">
        <v>142400</v>
      </c>
      <c r="H784" s="12" t="n">
        <v>60</v>
      </c>
      <c r="I784" s="12" t="n">
        <v>48</v>
      </c>
      <c r="J784" s="12" t="n">
        <v>0</v>
      </c>
      <c r="K784" s="14" t="n">
        <v>0.2</v>
      </c>
      <c r="L784" s="12" t="s">
        <v>39</v>
      </c>
      <c r="M784" s="15" t="n">
        <f aca="false">IF(AND(H784&lt;=Criteria!$C$6,J784&lt;=Criteria!$C$7,L784="Yes",OR(C784&lt;&gt;"Catering",K784&gt;=Criteria!$C$8),D784&lt;&gt;Criteria!$C$9),1,0)</f>
        <v>1</v>
      </c>
    </row>
    <row r="785" customFormat="false" ht="15" hidden="false" customHeight="false" outlineLevel="0" collapsed="false">
      <c r="A785" s="8" t="s">
        <v>1536</v>
      </c>
      <c r="B785" s="8" t="s">
        <v>1537</v>
      </c>
      <c r="C785" s="8" t="s">
        <v>22</v>
      </c>
      <c r="D785" s="8" t="s">
        <v>108</v>
      </c>
      <c r="E785" s="8" t="s">
        <v>108</v>
      </c>
      <c r="F785" s="8" t="s">
        <v>33</v>
      </c>
      <c r="G785" s="9" t="n">
        <v>115000</v>
      </c>
      <c r="H785" s="8" t="n">
        <v>60</v>
      </c>
      <c r="I785" s="8" t="n">
        <v>32</v>
      </c>
      <c r="J785" s="8" t="n">
        <v>0</v>
      </c>
      <c r="K785" s="10" t="n">
        <v>0.09</v>
      </c>
      <c r="L785" s="8" t="s">
        <v>39</v>
      </c>
      <c r="M785" s="11" t="n">
        <f aca="false">IF(AND(H785&lt;=Criteria!$C$6,J785&lt;=Criteria!$C$7,L785="Yes",OR(C785&lt;&gt;"Catering",K785&gt;=Criteria!$C$8),D785&lt;&gt;Criteria!$C$9),1,0)</f>
        <v>0</v>
      </c>
    </row>
    <row r="786" customFormat="false" ht="15" hidden="false" customHeight="false" outlineLevel="0" collapsed="false">
      <c r="A786" s="12" t="s">
        <v>1538</v>
      </c>
      <c r="B786" s="12" t="s">
        <v>1539</v>
      </c>
      <c r="C786" s="12" t="s">
        <v>32</v>
      </c>
      <c r="D786" s="12" t="s">
        <v>108</v>
      </c>
      <c r="E786" s="12" t="s">
        <v>108</v>
      </c>
      <c r="F786" s="12" t="s">
        <v>53</v>
      </c>
      <c r="G786" s="13" t="n">
        <v>163400</v>
      </c>
      <c r="H786" s="12" t="n">
        <v>48</v>
      </c>
      <c r="I786" s="12" t="n">
        <v>34</v>
      </c>
      <c r="J786" s="12" t="n">
        <v>0</v>
      </c>
      <c r="K786" s="14" t="n">
        <v>0.21</v>
      </c>
      <c r="L786" s="12" t="s">
        <v>39</v>
      </c>
      <c r="M786" s="15" t="n">
        <f aca="false">IF(AND(H786&lt;=Criteria!$C$6,J786&lt;=Criteria!$C$7,L786="Yes",OR(C786&lt;&gt;"Catering",K786&gt;=Criteria!$C$8),D786&lt;&gt;Criteria!$C$9),1,0)</f>
        <v>1</v>
      </c>
    </row>
    <row r="787" customFormat="false" ht="15" hidden="false" customHeight="false" outlineLevel="0" collapsed="false">
      <c r="A787" s="8" t="s">
        <v>1540</v>
      </c>
      <c r="B787" s="8" t="s">
        <v>1541</v>
      </c>
      <c r="C787" s="8" t="s">
        <v>36</v>
      </c>
      <c r="D787" s="8" t="s">
        <v>48</v>
      </c>
      <c r="E787" s="8" t="s">
        <v>38</v>
      </c>
      <c r="F787" s="8" t="s">
        <v>25</v>
      </c>
      <c r="G787" s="9" t="n">
        <v>320300</v>
      </c>
      <c r="H787" s="8" t="n">
        <v>72</v>
      </c>
      <c r="I787" s="8" t="n">
        <v>26</v>
      </c>
      <c r="J787" s="8" t="n">
        <v>0</v>
      </c>
      <c r="K787" s="10" t="n">
        <v>0.17</v>
      </c>
      <c r="L787" s="8" t="s">
        <v>39</v>
      </c>
      <c r="M787" s="11" t="n">
        <f aca="false">IF(AND(H787&lt;=Criteria!$C$6,J787&lt;=Criteria!$C$7,L787="Yes",OR(C787&lt;&gt;"Catering",K787&gt;=Criteria!$C$8),D787&lt;&gt;Criteria!$C$9),1,0)</f>
        <v>1</v>
      </c>
    </row>
    <row r="788" customFormat="false" ht="15" hidden="false" customHeight="false" outlineLevel="0" collapsed="false">
      <c r="A788" s="12" t="s">
        <v>1542</v>
      </c>
      <c r="B788" s="12" t="s">
        <v>1543</v>
      </c>
      <c r="C788" s="12" t="s">
        <v>22</v>
      </c>
      <c r="D788" s="12" t="s">
        <v>42</v>
      </c>
      <c r="E788" s="12" t="s">
        <v>38</v>
      </c>
      <c r="F788" s="12" t="s">
        <v>25</v>
      </c>
      <c r="G788" s="13" t="n">
        <v>58000</v>
      </c>
      <c r="H788" s="12" t="n">
        <v>60</v>
      </c>
      <c r="I788" s="12" t="n">
        <v>41</v>
      </c>
      <c r="J788" s="12" t="n">
        <v>0</v>
      </c>
      <c r="K788" s="14" t="n">
        <v>0.08</v>
      </c>
      <c r="L788" s="12" t="s">
        <v>39</v>
      </c>
      <c r="M788" s="15" t="n">
        <f aca="false">IF(AND(H788&lt;=Criteria!$C$6,J788&lt;=Criteria!$C$7,L788="Yes",OR(C788&lt;&gt;"Catering",K788&gt;=Criteria!$C$8),D788&lt;&gt;Criteria!$C$9),1,0)</f>
        <v>0</v>
      </c>
    </row>
    <row r="789" customFormat="false" ht="15" hidden="false" customHeight="false" outlineLevel="0" collapsed="false">
      <c r="A789" s="8" t="s">
        <v>1544</v>
      </c>
      <c r="B789" s="8" t="s">
        <v>1545</v>
      </c>
      <c r="C789" s="8" t="s">
        <v>32</v>
      </c>
      <c r="D789" s="8" t="s">
        <v>75</v>
      </c>
      <c r="E789" s="8" t="s">
        <v>24</v>
      </c>
      <c r="F789" s="8" t="s">
        <v>33</v>
      </c>
      <c r="G789" s="9" t="n">
        <v>54900</v>
      </c>
      <c r="H789" s="8" t="n">
        <v>36</v>
      </c>
      <c r="I789" s="8" t="n">
        <v>15</v>
      </c>
      <c r="J789" s="8" t="n">
        <v>0</v>
      </c>
      <c r="K789" s="10" t="n">
        <v>0.16</v>
      </c>
      <c r="L789" s="8" t="s">
        <v>39</v>
      </c>
      <c r="M789" s="11" t="n">
        <f aca="false">IF(AND(H789&lt;=Criteria!$C$6,J789&lt;=Criteria!$C$7,L789="Yes",OR(C789&lt;&gt;"Catering",K789&gt;=Criteria!$C$8),D789&lt;&gt;Criteria!$C$9),1,0)</f>
        <v>1</v>
      </c>
    </row>
    <row r="790" customFormat="false" ht="15" hidden="false" customHeight="false" outlineLevel="0" collapsed="false">
      <c r="A790" s="12" t="s">
        <v>1546</v>
      </c>
      <c r="B790" s="12" t="s">
        <v>1547</v>
      </c>
      <c r="C790" s="12" t="s">
        <v>32</v>
      </c>
      <c r="D790" s="12" t="s">
        <v>61</v>
      </c>
      <c r="E790" s="12" t="s">
        <v>24</v>
      </c>
      <c r="F790" s="12" t="s">
        <v>33</v>
      </c>
      <c r="G790" s="13" t="n">
        <v>125800</v>
      </c>
      <c r="H790" s="12" t="n">
        <v>72</v>
      </c>
      <c r="I790" s="12" t="n">
        <v>68</v>
      </c>
      <c r="J790" s="12" t="n">
        <v>0</v>
      </c>
      <c r="K790" s="14" t="n">
        <v>0.06</v>
      </c>
      <c r="L790" s="12" t="s">
        <v>39</v>
      </c>
      <c r="M790" s="15" t="n">
        <f aca="false">IF(AND(H790&lt;=Criteria!$C$6,J790&lt;=Criteria!$C$7,L790="Yes",OR(C790&lt;&gt;"Catering",K790&gt;=Criteria!$C$8),D790&lt;&gt;Criteria!$C$9),1,0)</f>
        <v>1</v>
      </c>
    </row>
    <row r="791" customFormat="false" ht="15" hidden="false" customHeight="false" outlineLevel="0" collapsed="false">
      <c r="A791" s="8" t="s">
        <v>1548</v>
      </c>
      <c r="B791" s="8" t="s">
        <v>1549</v>
      </c>
      <c r="C791" s="8" t="s">
        <v>32</v>
      </c>
      <c r="D791" s="8" t="s">
        <v>75</v>
      </c>
      <c r="E791" s="8" t="s">
        <v>24</v>
      </c>
      <c r="F791" s="8" t="s">
        <v>25</v>
      </c>
      <c r="G791" s="9" t="n">
        <v>63300</v>
      </c>
      <c r="H791" s="8" t="n">
        <v>72</v>
      </c>
      <c r="I791" s="8" t="n">
        <v>51</v>
      </c>
      <c r="J791" s="8" t="n">
        <v>0</v>
      </c>
      <c r="K791" s="10" t="n">
        <v>0.19</v>
      </c>
      <c r="L791" s="8" t="s">
        <v>39</v>
      </c>
      <c r="M791" s="11" t="n">
        <f aca="false">IF(AND(H791&lt;=Criteria!$C$6,J791&lt;=Criteria!$C$7,L791="Yes",OR(C791&lt;&gt;"Catering",K791&gt;=Criteria!$C$8),D791&lt;&gt;Criteria!$C$9),1,0)</f>
        <v>1</v>
      </c>
    </row>
    <row r="792" customFormat="false" ht="15" hidden="false" customHeight="false" outlineLevel="0" collapsed="false">
      <c r="A792" s="12" t="s">
        <v>1550</v>
      </c>
      <c r="B792" s="12" t="s">
        <v>1551</v>
      </c>
      <c r="C792" s="12" t="s">
        <v>32</v>
      </c>
      <c r="D792" s="12" t="s">
        <v>46</v>
      </c>
      <c r="E792" s="12" t="s">
        <v>24</v>
      </c>
      <c r="F792" s="12" t="s">
        <v>33</v>
      </c>
      <c r="G792" s="13" t="n">
        <v>74400</v>
      </c>
      <c r="H792" s="12" t="n">
        <v>48</v>
      </c>
      <c r="I792" s="12" t="n">
        <v>23</v>
      </c>
      <c r="J792" s="12" t="n">
        <v>0</v>
      </c>
      <c r="K792" s="14" t="n">
        <v>0.1</v>
      </c>
      <c r="L792" s="12" t="s">
        <v>39</v>
      </c>
      <c r="M792" s="15" t="n">
        <f aca="false">IF(AND(H792&lt;=Criteria!$C$6,J792&lt;=Criteria!$C$7,L792="Yes",OR(C792&lt;&gt;"Catering",K792&gt;=Criteria!$C$8),D792&lt;&gt;Criteria!$C$9),1,0)</f>
        <v>1</v>
      </c>
    </row>
    <row r="793" customFormat="false" ht="15" hidden="false" customHeight="false" outlineLevel="0" collapsed="false">
      <c r="A793" s="8" t="s">
        <v>1552</v>
      </c>
      <c r="B793" s="8" t="s">
        <v>1553</v>
      </c>
      <c r="C793" s="8" t="s">
        <v>32</v>
      </c>
      <c r="D793" s="8" t="s">
        <v>37</v>
      </c>
      <c r="E793" s="8" t="s">
        <v>38</v>
      </c>
      <c r="F793" s="8" t="s">
        <v>25</v>
      </c>
      <c r="G793" s="9" t="n">
        <v>124200</v>
      </c>
      <c r="H793" s="8" t="n">
        <v>48</v>
      </c>
      <c r="I793" s="8" t="n">
        <v>37</v>
      </c>
      <c r="J793" s="8" t="n">
        <v>0</v>
      </c>
      <c r="K793" s="10" t="n">
        <v>0.23</v>
      </c>
      <c r="L793" s="8" t="s">
        <v>39</v>
      </c>
      <c r="M793" s="11" t="n">
        <f aca="false">IF(AND(H793&lt;=Criteria!$C$6,J793&lt;=Criteria!$C$7,L793="Yes",OR(C793&lt;&gt;"Catering",K793&gt;=Criteria!$C$8),D793&lt;&gt;Criteria!$C$9),1,0)</f>
        <v>1</v>
      </c>
    </row>
    <row r="794" customFormat="false" ht="15" hidden="false" customHeight="false" outlineLevel="0" collapsed="false">
      <c r="A794" s="12" t="s">
        <v>1554</v>
      </c>
      <c r="B794" s="12" t="s">
        <v>1555</v>
      </c>
      <c r="C794" s="12" t="s">
        <v>32</v>
      </c>
      <c r="D794" s="12" t="s">
        <v>61</v>
      </c>
      <c r="E794" s="12" t="s">
        <v>24</v>
      </c>
      <c r="F794" s="12" t="s">
        <v>25</v>
      </c>
      <c r="G794" s="13" t="n">
        <v>107200</v>
      </c>
      <c r="H794" s="12" t="n">
        <v>48</v>
      </c>
      <c r="I794" s="12" t="n">
        <v>25</v>
      </c>
      <c r="J794" s="12" t="n">
        <v>0</v>
      </c>
      <c r="K794" s="14" t="n">
        <v>0.25</v>
      </c>
      <c r="L794" s="12" t="s">
        <v>39</v>
      </c>
      <c r="M794" s="15" t="n">
        <f aca="false">IF(AND(H794&lt;=Criteria!$C$6,J794&lt;=Criteria!$C$7,L794="Yes",OR(C794&lt;&gt;"Catering",K794&gt;=Criteria!$C$8),D794&lt;&gt;Criteria!$C$9),1,0)</f>
        <v>1</v>
      </c>
    </row>
    <row r="795" customFormat="false" ht="15" hidden="false" customHeight="false" outlineLevel="0" collapsed="false">
      <c r="A795" s="8" t="s">
        <v>1556</v>
      </c>
      <c r="B795" s="8" t="s">
        <v>1557</v>
      </c>
      <c r="C795" s="8" t="s">
        <v>22</v>
      </c>
      <c r="D795" s="8" t="s">
        <v>48</v>
      </c>
      <c r="E795" s="8" t="s">
        <v>38</v>
      </c>
      <c r="F795" s="8" t="s">
        <v>33</v>
      </c>
      <c r="G795" s="9" t="n">
        <v>120700</v>
      </c>
      <c r="H795" s="8" t="n">
        <v>84</v>
      </c>
      <c r="I795" s="8" t="n">
        <v>54</v>
      </c>
      <c r="J795" s="8" t="n">
        <v>0</v>
      </c>
      <c r="K795" s="10" t="n">
        <v>0.22</v>
      </c>
      <c r="L795" s="8" t="s">
        <v>39</v>
      </c>
      <c r="M795" s="11" t="n">
        <f aca="false">IF(AND(H795&lt;=Criteria!$C$6,J795&lt;=Criteria!$C$7,L795="Yes",OR(C795&lt;&gt;"Catering",K795&gt;=Criteria!$C$8),D795&lt;&gt;Criteria!$C$9),1,0)</f>
        <v>0</v>
      </c>
    </row>
    <row r="796" customFormat="false" ht="15" hidden="false" customHeight="false" outlineLevel="0" collapsed="false">
      <c r="A796" s="12" t="s">
        <v>1558</v>
      </c>
      <c r="B796" s="12" t="s">
        <v>1559</v>
      </c>
      <c r="C796" s="12" t="s">
        <v>32</v>
      </c>
      <c r="D796" s="12" t="s">
        <v>61</v>
      </c>
      <c r="E796" s="12" t="s">
        <v>24</v>
      </c>
      <c r="F796" s="12" t="s">
        <v>25</v>
      </c>
      <c r="G796" s="13" t="n">
        <v>205800</v>
      </c>
      <c r="H796" s="12" t="n">
        <v>48</v>
      </c>
      <c r="I796" s="12" t="n">
        <v>16</v>
      </c>
      <c r="J796" s="12" t="n">
        <v>0</v>
      </c>
      <c r="K796" s="14" t="n">
        <v>0.15</v>
      </c>
      <c r="L796" s="12" t="s">
        <v>39</v>
      </c>
      <c r="M796" s="15" t="n">
        <f aca="false">IF(AND(H796&lt;=Criteria!$C$6,J796&lt;=Criteria!$C$7,L796="Yes",OR(C796&lt;&gt;"Catering",K796&gt;=Criteria!$C$8),D796&lt;&gt;Criteria!$C$9),1,0)</f>
        <v>1</v>
      </c>
    </row>
    <row r="797" customFormat="false" ht="15" hidden="false" customHeight="false" outlineLevel="0" collapsed="false">
      <c r="A797" s="8" t="s">
        <v>1560</v>
      </c>
      <c r="B797" s="8" t="s">
        <v>1561</v>
      </c>
      <c r="C797" s="8" t="s">
        <v>32</v>
      </c>
      <c r="D797" s="8" t="s">
        <v>48</v>
      </c>
      <c r="E797" s="8" t="s">
        <v>38</v>
      </c>
      <c r="F797" s="8" t="s">
        <v>25</v>
      </c>
      <c r="G797" s="9" t="n">
        <v>231000</v>
      </c>
      <c r="H797" s="8" t="n">
        <v>36</v>
      </c>
      <c r="I797" s="8" t="n">
        <v>14</v>
      </c>
      <c r="J797" s="8" t="n">
        <v>0</v>
      </c>
      <c r="K797" s="10" t="n">
        <v>0.23</v>
      </c>
      <c r="L797" s="8" t="s">
        <v>39</v>
      </c>
      <c r="M797" s="11" t="n">
        <f aca="false">IF(AND(H797&lt;=Criteria!$C$6,J797&lt;=Criteria!$C$7,L797="Yes",OR(C797&lt;&gt;"Catering",K797&gt;=Criteria!$C$8),D797&lt;&gt;Criteria!$C$9),1,0)</f>
        <v>1</v>
      </c>
    </row>
    <row r="798" customFormat="false" ht="15" hidden="false" customHeight="false" outlineLevel="0" collapsed="false">
      <c r="A798" s="12" t="s">
        <v>1562</v>
      </c>
      <c r="B798" s="12" t="s">
        <v>1537</v>
      </c>
      <c r="C798" s="12" t="s">
        <v>32</v>
      </c>
      <c r="D798" s="12" t="s">
        <v>37</v>
      </c>
      <c r="E798" s="12" t="s">
        <v>38</v>
      </c>
      <c r="F798" s="12" t="s">
        <v>33</v>
      </c>
      <c r="G798" s="13" t="n">
        <v>72400</v>
      </c>
      <c r="H798" s="12" t="n">
        <v>60</v>
      </c>
      <c r="I798" s="12" t="n">
        <v>49</v>
      </c>
      <c r="J798" s="12" t="n">
        <v>0</v>
      </c>
      <c r="K798" s="14" t="n">
        <v>0.18</v>
      </c>
      <c r="L798" s="12" t="s">
        <v>39</v>
      </c>
      <c r="M798" s="15" t="n">
        <f aca="false">IF(AND(H798&lt;=Criteria!$C$6,J798&lt;=Criteria!$C$7,L798="Yes",OR(C798&lt;&gt;"Catering",K798&gt;=Criteria!$C$8),D798&lt;&gt;Criteria!$C$9),1,0)</f>
        <v>1</v>
      </c>
    </row>
    <row r="799" customFormat="false" ht="15" hidden="false" customHeight="false" outlineLevel="0" collapsed="false">
      <c r="A799" s="8" t="s">
        <v>1563</v>
      </c>
      <c r="B799" s="8" t="s">
        <v>1564</v>
      </c>
      <c r="C799" s="8" t="s">
        <v>22</v>
      </c>
      <c r="D799" s="8" t="s">
        <v>37</v>
      </c>
      <c r="E799" s="8" t="s">
        <v>38</v>
      </c>
      <c r="F799" s="8" t="s">
        <v>33</v>
      </c>
      <c r="G799" s="9" t="n">
        <v>53200</v>
      </c>
      <c r="H799" s="8" t="n">
        <v>60</v>
      </c>
      <c r="I799" s="8" t="n">
        <v>47</v>
      </c>
      <c r="J799" s="8" t="n">
        <v>0</v>
      </c>
      <c r="K799" s="10" t="n">
        <v>0</v>
      </c>
      <c r="L799" s="8" t="s">
        <v>39</v>
      </c>
      <c r="M799" s="11" t="n">
        <f aca="false">IF(AND(H799&lt;=Criteria!$C$6,J799&lt;=Criteria!$C$7,L799="Yes",OR(C799&lt;&gt;"Catering",K799&gt;=Criteria!$C$8),D799&lt;&gt;Criteria!$C$9),1,0)</f>
        <v>0</v>
      </c>
    </row>
    <row r="800" customFormat="false" ht="15" hidden="false" customHeight="false" outlineLevel="0" collapsed="false">
      <c r="A800" s="12" t="s">
        <v>1565</v>
      </c>
      <c r="B800" s="12" t="s">
        <v>1566</v>
      </c>
      <c r="C800" s="12" t="s">
        <v>36</v>
      </c>
      <c r="D800" s="12" t="s">
        <v>133</v>
      </c>
      <c r="E800" s="12" t="s">
        <v>24</v>
      </c>
      <c r="F800" s="12" t="s">
        <v>33</v>
      </c>
      <c r="G800" s="13" t="n">
        <v>64500</v>
      </c>
      <c r="H800" s="12" t="n">
        <v>72</v>
      </c>
      <c r="I800" s="12" t="n">
        <v>36</v>
      </c>
      <c r="J800" s="12" t="n">
        <v>0</v>
      </c>
      <c r="K800" s="14" t="n">
        <v>0.15</v>
      </c>
      <c r="L800" s="12" t="s">
        <v>39</v>
      </c>
      <c r="M800" s="15" t="n">
        <f aca="false">IF(AND(H800&lt;=Criteria!$C$6,J800&lt;=Criteria!$C$7,L800="Yes",OR(C800&lt;&gt;"Catering",K800&gt;=Criteria!$C$8),D800&lt;&gt;Criteria!$C$9),1,0)</f>
        <v>1</v>
      </c>
    </row>
    <row r="801" customFormat="false" ht="15" hidden="false" customHeight="false" outlineLevel="0" collapsed="false">
      <c r="A801" s="8" t="s">
        <v>1567</v>
      </c>
      <c r="B801" s="8" t="s">
        <v>1568</v>
      </c>
      <c r="C801" s="8" t="s">
        <v>22</v>
      </c>
      <c r="D801" s="8" t="s">
        <v>48</v>
      </c>
      <c r="E801" s="8" t="s">
        <v>38</v>
      </c>
      <c r="F801" s="8" t="s">
        <v>25</v>
      </c>
      <c r="G801" s="9" t="n">
        <v>117200</v>
      </c>
      <c r="H801" s="8" t="n">
        <v>60</v>
      </c>
      <c r="I801" s="8" t="n">
        <v>55</v>
      </c>
      <c r="J801" s="8" t="n">
        <v>0</v>
      </c>
      <c r="K801" s="10" t="n">
        <v>0.24</v>
      </c>
      <c r="L801" s="8" t="s">
        <v>39</v>
      </c>
      <c r="M801" s="11" t="n">
        <f aca="false">IF(AND(H801&lt;=Criteria!$C$6,J801&lt;=Criteria!$C$7,L801="Yes",OR(C801&lt;&gt;"Catering",K801&gt;=Criteria!$C$8),D801&lt;&gt;Criteria!$C$9),1,0)</f>
        <v>1</v>
      </c>
    </row>
    <row r="802" customFormat="false" ht="15" hidden="false" customHeight="false" outlineLevel="0" collapsed="false">
      <c r="A802" s="12" t="s">
        <v>1569</v>
      </c>
      <c r="B802" s="12" t="s">
        <v>1570</v>
      </c>
      <c r="C802" s="12" t="s">
        <v>36</v>
      </c>
      <c r="D802" s="12" t="s">
        <v>48</v>
      </c>
      <c r="E802" s="12" t="s">
        <v>38</v>
      </c>
      <c r="F802" s="12" t="s">
        <v>25</v>
      </c>
      <c r="G802" s="13" t="n">
        <v>90100</v>
      </c>
      <c r="H802" s="12" t="n">
        <v>72</v>
      </c>
      <c r="I802" s="12" t="n">
        <v>26</v>
      </c>
      <c r="J802" s="12" t="n">
        <v>0</v>
      </c>
      <c r="K802" s="14" t="n">
        <v>0.06</v>
      </c>
      <c r="L802" s="12" t="s">
        <v>39</v>
      </c>
      <c r="M802" s="15" t="n">
        <f aca="false">IF(AND(H802&lt;=Criteria!$C$6,J802&lt;=Criteria!$C$7,L802="Yes",OR(C802&lt;&gt;"Catering",K802&gt;=Criteria!$C$8),D802&lt;&gt;Criteria!$C$9),1,0)</f>
        <v>1</v>
      </c>
    </row>
    <row r="803" customFormat="false" ht="15" hidden="false" customHeight="false" outlineLevel="0" collapsed="false">
      <c r="A803" s="8" t="s">
        <v>1571</v>
      </c>
      <c r="B803" s="8" t="s">
        <v>1572</v>
      </c>
      <c r="C803" s="8" t="s">
        <v>22</v>
      </c>
      <c r="D803" s="8" t="s">
        <v>37</v>
      </c>
      <c r="E803" s="8" t="s">
        <v>38</v>
      </c>
      <c r="F803" s="8" t="s">
        <v>25</v>
      </c>
      <c r="G803" s="9" t="n">
        <v>110500</v>
      </c>
      <c r="H803" s="8" t="n">
        <v>60</v>
      </c>
      <c r="I803" s="8" t="n">
        <v>50</v>
      </c>
      <c r="J803" s="8" t="n">
        <v>0</v>
      </c>
      <c r="K803" s="10" t="n">
        <v>0</v>
      </c>
      <c r="L803" s="8" t="s">
        <v>39</v>
      </c>
      <c r="M803" s="11" t="n">
        <f aca="false">IF(AND(H803&lt;=Criteria!$C$6,J803&lt;=Criteria!$C$7,L803="Yes",OR(C803&lt;&gt;"Catering",K803&gt;=Criteria!$C$8),D803&lt;&gt;Criteria!$C$9),1,0)</f>
        <v>0</v>
      </c>
    </row>
    <row r="804" customFormat="false" ht="15" hidden="false" customHeight="false" outlineLevel="0" collapsed="false">
      <c r="A804" s="12" t="s">
        <v>1573</v>
      </c>
      <c r="B804" s="12" t="s">
        <v>1574</v>
      </c>
      <c r="C804" s="12" t="s">
        <v>32</v>
      </c>
      <c r="D804" s="12" t="s">
        <v>48</v>
      </c>
      <c r="E804" s="12" t="s">
        <v>38</v>
      </c>
      <c r="F804" s="12" t="s">
        <v>53</v>
      </c>
      <c r="G804" s="13" t="n">
        <v>163900</v>
      </c>
      <c r="H804" s="12" t="n">
        <v>72</v>
      </c>
      <c r="I804" s="12" t="n">
        <v>22</v>
      </c>
      <c r="J804" s="12" t="n">
        <v>25</v>
      </c>
      <c r="K804" s="14" t="n">
        <v>0.22</v>
      </c>
      <c r="L804" s="12" t="s">
        <v>39</v>
      </c>
      <c r="M804" s="15" t="n">
        <f aca="false">IF(AND(H804&lt;=Criteria!$C$6,J804&lt;=Criteria!$C$7,L804="Yes",OR(C804&lt;&gt;"Catering",K804&gt;=Criteria!$C$8),D804&lt;&gt;Criteria!$C$9),1,0)</f>
        <v>1</v>
      </c>
    </row>
    <row r="805" customFormat="false" ht="15" hidden="false" customHeight="false" outlineLevel="0" collapsed="false">
      <c r="A805" s="8" t="s">
        <v>1575</v>
      </c>
      <c r="B805" s="8" t="s">
        <v>1576</v>
      </c>
      <c r="C805" s="8" t="s">
        <v>36</v>
      </c>
      <c r="D805" s="8" t="s">
        <v>42</v>
      </c>
      <c r="E805" s="8" t="s">
        <v>38</v>
      </c>
      <c r="F805" s="8" t="s">
        <v>33</v>
      </c>
      <c r="G805" s="9" t="n">
        <v>80400</v>
      </c>
      <c r="H805" s="8" t="n">
        <v>60</v>
      </c>
      <c r="I805" s="8" t="n">
        <v>38</v>
      </c>
      <c r="J805" s="8" t="n">
        <v>0</v>
      </c>
      <c r="K805" s="10" t="n">
        <v>0.19</v>
      </c>
      <c r="L805" s="8" t="s">
        <v>39</v>
      </c>
      <c r="M805" s="11" t="n">
        <f aca="false">IF(AND(H805&lt;=Criteria!$C$6,J805&lt;=Criteria!$C$7,L805="Yes",OR(C805&lt;&gt;"Catering",K805&gt;=Criteria!$C$8),D805&lt;&gt;Criteria!$C$9),1,0)</f>
        <v>1</v>
      </c>
    </row>
    <row r="806" customFormat="false" ht="15" hidden="false" customHeight="false" outlineLevel="0" collapsed="false">
      <c r="A806" s="12" t="s">
        <v>1577</v>
      </c>
      <c r="B806" s="12" t="s">
        <v>1578</v>
      </c>
      <c r="C806" s="12" t="s">
        <v>32</v>
      </c>
      <c r="D806" s="12" t="s">
        <v>48</v>
      </c>
      <c r="E806" s="12" t="s">
        <v>38</v>
      </c>
      <c r="F806" s="12" t="s">
        <v>53</v>
      </c>
      <c r="G806" s="13" t="n">
        <v>231500</v>
      </c>
      <c r="H806" s="12" t="n">
        <v>60</v>
      </c>
      <c r="I806" s="12" t="n">
        <v>39</v>
      </c>
      <c r="J806" s="12" t="n">
        <v>0</v>
      </c>
      <c r="K806" s="14" t="n">
        <v>0.07</v>
      </c>
      <c r="L806" s="12" t="s">
        <v>39</v>
      </c>
      <c r="M806" s="15" t="n">
        <f aca="false">IF(AND(H806&lt;=Criteria!$C$6,J806&lt;=Criteria!$C$7,L806="Yes",OR(C806&lt;&gt;"Catering",K806&gt;=Criteria!$C$8),D806&lt;&gt;Criteria!$C$9),1,0)</f>
        <v>1</v>
      </c>
    </row>
    <row r="807" customFormat="false" ht="15" hidden="false" customHeight="false" outlineLevel="0" collapsed="false">
      <c r="A807" s="8" t="s">
        <v>1579</v>
      </c>
      <c r="B807" s="8" t="s">
        <v>1580</v>
      </c>
      <c r="C807" s="8" t="s">
        <v>36</v>
      </c>
      <c r="D807" s="8" t="s">
        <v>48</v>
      </c>
      <c r="E807" s="8" t="s">
        <v>38</v>
      </c>
      <c r="F807" s="8" t="s">
        <v>53</v>
      </c>
      <c r="G807" s="9" t="n">
        <v>130200</v>
      </c>
      <c r="H807" s="8" t="n">
        <v>60</v>
      </c>
      <c r="I807" s="8" t="n">
        <v>33</v>
      </c>
      <c r="J807" s="8" t="n">
        <v>0</v>
      </c>
      <c r="K807" s="10" t="n">
        <v>0.19</v>
      </c>
      <c r="L807" s="8" t="s">
        <v>39</v>
      </c>
      <c r="M807" s="11" t="n">
        <f aca="false">IF(AND(H807&lt;=Criteria!$C$6,J807&lt;=Criteria!$C$7,L807="Yes",OR(C807&lt;&gt;"Catering",K807&gt;=Criteria!$C$8),D807&lt;&gt;Criteria!$C$9),1,0)</f>
        <v>1</v>
      </c>
    </row>
    <row r="808" customFormat="false" ht="15" hidden="false" customHeight="false" outlineLevel="0" collapsed="false">
      <c r="A808" s="12" t="s">
        <v>1581</v>
      </c>
      <c r="B808" s="12" t="s">
        <v>1582</v>
      </c>
      <c r="C808" s="12" t="s">
        <v>22</v>
      </c>
      <c r="D808" s="12" t="s">
        <v>37</v>
      </c>
      <c r="E808" s="12" t="s">
        <v>38</v>
      </c>
      <c r="F808" s="12" t="s">
        <v>25</v>
      </c>
      <c r="G808" s="13" t="n">
        <v>117700</v>
      </c>
      <c r="H808" s="12" t="n">
        <v>48</v>
      </c>
      <c r="I808" s="12" t="n">
        <v>38</v>
      </c>
      <c r="J808" s="12" t="n">
        <v>0</v>
      </c>
      <c r="K808" s="14" t="n">
        <v>0.24</v>
      </c>
      <c r="L808" s="12" t="s">
        <v>39</v>
      </c>
      <c r="M808" s="15" t="n">
        <f aca="false">IF(AND(H808&lt;=Criteria!$C$6,J808&lt;=Criteria!$C$7,L808="Yes",OR(C808&lt;&gt;"Catering",K808&gt;=Criteria!$C$8),D808&lt;&gt;Criteria!$C$9),1,0)</f>
        <v>1</v>
      </c>
    </row>
    <row r="809" customFormat="false" ht="15" hidden="false" customHeight="false" outlineLevel="0" collapsed="false">
      <c r="A809" s="8" t="s">
        <v>1583</v>
      </c>
      <c r="B809" s="8" t="s">
        <v>1584</v>
      </c>
      <c r="C809" s="8" t="s">
        <v>32</v>
      </c>
      <c r="D809" s="8" t="s">
        <v>48</v>
      </c>
      <c r="E809" s="8" t="s">
        <v>38</v>
      </c>
      <c r="F809" s="8" t="s">
        <v>25</v>
      </c>
      <c r="G809" s="9" t="n">
        <v>153600</v>
      </c>
      <c r="H809" s="8" t="n">
        <v>36</v>
      </c>
      <c r="I809" s="8" t="n">
        <v>14</v>
      </c>
      <c r="J809" s="8" t="n">
        <v>0</v>
      </c>
      <c r="K809" s="10" t="n">
        <v>0.23</v>
      </c>
      <c r="L809" s="8" t="s">
        <v>39</v>
      </c>
      <c r="M809" s="11" t="n">
        <f aca="false">IF(AND(H809&lt;=Criteria!$C$6,J809&lt;=Criteria!$C$7,L809="Yes",OR(C809&lt;&gt;"Catering",K809&gt;=Criteria!$C$8),D809&lt;&gt;Criteria!$C$9),1,0)</f>
        <v>1</v>
      </c>
    </row>
    <row r="810" customFormat="false" ht="15" hidden="false" customHeight="false" outlineLevel="0" collapsed="false">
      <c r="A810" s="12" t="s">
        <v>1585</v>
      </c>
      <c r="B810" s="12" t="s">
        <v>1586</v>
      </c>
      <c r="C810" s="12" t="s">
        <v>36</v>
      </c>
      <c r="D810" s="12" t="s">
        <v>75</v>
      </c>
      <c r="E810" s="12" t="s">
        <v>24</v>
      </c>
      <c r="F810" s="12" t="s">
        <v>25</v>
      </c>
      <c r="G810" s="13" t="n">
        <v>339400</v>
      </c>
      <c r="H810" s="12" t="n">
        <v>60</v>
      </c>
      <c r="I810" s="12" t="n">
        <v>52</v>
      </c>
      <c r="J810" s="12" t="n">
        <v>0</v>
      </c>
      <c r="K810" s="14" t="n">
        <v>0.07</v>
      </c>
      <c r="L810" s="12" t="s">
        <v>39</v>
      </c>
      <c r="M810" s="15" t="n">
        <f aca="false">IF(AND(H810&lt;=Criteria!$C$6,J810&lt;=Criteria!$C$7,L810="Yes",OR(C810&lt;&gt;"Catering",K810&gt;=Criteria!$C$8),D810&lt;&gt;Criteria!$C$9),1,0)</f>
        <v>1</v>
      </c>
    </row>
    <row r="811" customFormat="false" ht="15" hidden="false" customHeight="false" outlineLevel="0" collapsed="false">
      <c r="A811" s="8" t="s">
        <v>1587</v>
      </c>
      <c r="B811" s="8" t="s">
        <v>1537</v>
      </c>
      <c r="C811" s="8" t="s">
        <v>22</v>
      </c>
      <c r="D811" s="8" t="s">
        <v>108</v>
      </c>
      <c r="E811" s="8" t="s">
        <v>108</v>
      </c>
      <c r="F811" s="8" t="s">
        <v>25</v>
      </c>
      <c r="G811" s="9" t="n">
        <v>101200</v>
      </c>
      <c r="H811" s="8" t="n">
        <v>72</v>
      </c>
      <c r="I811" s="8" t="n">
        <v>64</v>
      </c>
      <c r="J811" s="8" t="n">
        <v>0</v>
      </c>
      <c r="K811" s="10" t="n">
        <v>0.09</v>
      </c>
      <c r="L811" s="8" t="s">
        <v>39</v>
      </c>
      <c r="M811" s="11" t="n">
        <f aca="false">IF(AND(H811&lt;=Criteria!$C$6,J811&lt;=Criteria!$C$7,L811="Yes",OR(C811&lt;&gt;"Catering",K811&gt;=Criteria!$C$8),D811&lt;&gt;Criteria!$C$9),1,0)</f>
        <v>0</v>
      </c>
    </row>
    <row r="812" customFormat="false" ht="15" hidden="false" customHeight="false" outlineLevel="0" collapsed="false">
      <c r="A812" s="12" t="s">
        <v>1588</v>
      </c>
      <c r="B812" s="12" t="s">
        <v>1589</v>
      </c>
      <c r="C812" s="12" t="s">
        <v>32</v>
      </c>
      <c r="D812" s="12" t="s">
        <v>42</v>
      </c>
      <c r="E812" s="12" t="s">
        <v>38</v>
      </c>
      <c r="F812" s="12" t="s">
        <v>33</v>
      </c>
      <c r="G812" s="13" t="n">
        <v>134200</v>
      </c>
      <c r="H812" s="12" t="n">
        <v>60</v>
      </c>
      <c r="I812" s="12" t="n">
        <v>18</v>
      </c>
      <c r="J812" s="12" t="n">
        <v>0</v>
      </c>
      <c r="K812" s="14" t="n">
        <v>0.25</v>
      </c>
      <c r="L812" s="12" t="s">
        <v>39</v>
      </c>
      <c r="M812" s="15" t="n">
        <f aca="false">IF(AND(H812&lt;=Criteria!$C$6,J812&lt;=Criteria!$C$7,L812="Yes",OR(C812&lt;&gt;"Catering",K812&gt;=Criteria!$C$8),D812&lt;&gt;Criteria!$C$9),1,0)</f>
        <v>1</v>
      </c>
    </row>
    <row r="813" customFormat="false" ht="15" hidden="false" customHeight="false" outlineLevel="0" collapsed="false">
      <c r="A813" s="8" t="s">
        <v>1590</v>
      </c>
      <c r="B813" s="8" t="s">
        <v>1591</v>
      </c>
      <c r="C813" s="8" t="s">
        <v>32</v>
      </c>
      <c r="D813" s="8" t="s">
        <v>108</v>
      </c>
      <c r="E813" s="8" t="s">
        <v>108</v>
      </c>
      <c r="F813" s="8" t="s">
        <v>33</v>
      </c>
      <c r="G813" s="9" t="n">
        <v>100100</v>
      </c>
      <c r="H813" s="8" t="n">
        <v>60</v>
      </c>
      <c r="I813" s="8" t="n">
        <v>33</v>
      </c>
      <c r="J813" s="8" t="n">
        <v>0</v>
      </c>
      <c r="K813" s="10" t="n">
        <v>0.16</v>
      </c>
      <c r="L813" s="8" t="s">
        <v>39</v>
      </c>
      <c r="M813" s="11" t="n">
        <f aca="false">IF(AND(H813&lt;=Criteria!$C$6,J813&lt;=Criteria!$C$7,L813="Yes",OR(C813&lt;&gt;"Catering",K813&gt;=Criteria!$C$8),D813&lt;&gt;Criteria!$C$9),1,0)</f>
        <v>1</v>
      </c>
    </row>
    <row r="814" customFormat="false" ht="15" hidden="false" customHeight="false" outlineLevel="0" collapsed="false">
      <c r="A814" s="12" t="s">
        <v>1592</v>
      </c>
      <c r="B814" s="12" t="s">
        <v>1593</v>
      </c>
      <c r="C814" s="12" t="s">
        <v>22</v>
      </c>
      <c r="D814" s="12" t="s">
        <v>37</v>
      </c>
      <c r="E814" s="12" t="s">
        <v>38</v>
      </c>
      <c r="F814" s="12" t="s">
        <v>33</v>
      </c>
      <c r="G814" s="13" t="n">
        <v>94400</v>
      </c>
      <c r="H814" s="12" t="n">
        <v>60</v>
      </c>
      <c r="I814" s="12" t="n">
        <v>34</v>
      </c>
      <c r="J814" s="12" t="n">
        <v>0</v>
      </c>
      <c r="K814" s="14" t="n">
        <v>0</v>
      </c>
      <c r="L814" s="12" t="s">
        <v>39</v>
      </c>
      <c r="M814" s="15" t="n">
        <f aca="false">IF(AND(H814&lt;=Criteria!$C$6,J814&lt;=Criteria!$C$7,L814="Yes",OR(C814&lt;&gt;"Catering",K814&gt;=Criteria!$C$8),D814&lt;&gt;Criteria!$C$9),1,0)</f>
        <v>0</v>
      </c>
    </row>
    <row r="815" customFormat="false" ht="15" hidden="false" customHeight="false" outlineLevel="0" collapsed="false">
      <c r="A815" s="8" t="s">
        <v>1594</v>
      </c>
      <c r="B815" s="8" t="s">
        <v>1595</v>
      </c>
      <c r="C815" s="8" t="s">
        <v>36</v>
      </c>
      <c r="D815" s="8" t="s">
        <v>42</v>
      </c>
      <c r="E815" s="8" t="s">
        <v>38</v>
      </c>
      <c r="F815" s="8" t="s">
        <v>53</v>
      </c>
      <c r="G815" s="9" t="n">
        <v>285400</v>
      </c>
      <c r="H815" s="8" t="n">
        <v>72</v>
      </c>
      <c r="I815" s="8" t="n">
        <v>43</v>
      </c>
      <c r="J815" s="8" t="n">
        <v>0</v>
      </c>
      <c r="K815" s="10" t="n">
        <v>0.19</v>
      </c>
      <c r="L815" s="8" t="s">
        <v>39</v>
      </c>
      <c r="M815" s="11" t="n">
        <f aca="false">IF(AND(H815&lt;=Criteria!$C$6,J815&lt;=Criteria!$C$7,L815="Yes",OR(C815&lt;&gt;"Catering",K815&gt;=Criteria!$C$8),D815&lt;&gt;Criteria!$C$9),1,0)</f>
        <v>1</v>
      </c>
    </row>
    <row r="816" customFormat="false" ht="15" hidden="false" customHeight="false" outlineLevel="0" collapsed="false">
      <c r="A816" s="12" t="s">
        <v>1596</v>
      </c>
      <c r="B816" s="12" t="s">
        <v>1597</v>
      </c>
      <c r="C816" s="12" t="s">
        <v>36</v>
      </c>
      <c r="D816" s="12" t="s">
        <v>108</v>
      </c>
      <c r="E816" s="12" t="s">
        <v>108</v>
      </c>
      <c r="F816" s="12" t="s">
        <v>33</v>
      </c>
      <c r="G816" s="13" t="n">
        <v>116300</v>
      </c>
      <c r="H816" s="12" t="n">
        <v>72</v>
      </c>
      <c r="I816" s="12" t="n">
        <v>27</v>
      </c>
      <c r="J816" s="12" t="n">
        <v>0</v>
      </c>
      <c r="K816" s="14" t="n">
        <v>0.16</v>
      </c>
      <c r="L816" s="12" t="s">
        <v>39</v>
      </c>
      <c r="M816" s="15" t="n">
        <f aca="false">IF(AND(H816&lt;=Criteria!$C$6,J816&lt;=Criteria!$C$7,L816="Yes",OR(C816&lt;&gt;"Catering",K816&gt;=Criteria!$C$8),D816&lt;&gt;Criteria!$C$9),1,0)</f>
        <v>1</v>
      </c>
    </row>
    <row r="817" customFormat="false" ht="15" hidden="false" customHeight="false" outlineLevel="0" collapsed="false">
      <c r="A817" s="8" t="s">
        <v>1598</v>
      </c>
      <c r="B817" s="8" t="s">
        <v>1599</v>
      </c>
      <c r="C817" s="8" t="s">
        <v>32</v>
      </c>
      <c r="D817" s="8" t="s">
        <v>37</v>
      </c>
      <c r="E817" s="8" t="s">
        <v>38</v>
      </c>
      <c r="F817" s="8" t="s">
        <v>53</v>
      </c>
      <c r="G817" s="9" t="n">
        <v>233500</v>
      </c>
      <c r="H817" s="8" t="n">
        <v>60</v>
      </c>
      <c r="I817" s="8" t="n">
        <v>36</v>
      </c>
      <c r="J817" s="8" t="n">
        <v>0</v>
      </c>
      <c r="K817" s="10" t="n">
        <v>0.23</v>
      </c>
      <c r="L817" s="8" t="s">
        <v>39</v>
      </c>
      <c r="M817" s="11" t="n">
        <f aca="false">IF(AND(H817&lt;=Criteria!$C$6,J817&lt;=Criteria!$C$7,L817="Yes",OR(C817&lt;&gt;"Catering",K817&gt;=Criteria!$C$8),D817&lt;&gt;Criteria!$C$9),1,0)</f>
        <v>1</v>
      </c>
    </row>
    <row r="818" customFormat="false" ht="15" hidden="false" customHeight="false" outlineLevel="0" collapsed="false">
      <c r="A818" s="12" t="s">
        <v>1600</v>
      </c>
      <c r="B818" s="12" t="s">
        <v>1601</v>
      </c>
      <c r="C818" s="12" t="s">
        <v>36</v>
      </c>
      <c r="D818" s="12" t="s">
        <v>37</v>
      </c>
      <c r="E818" s="12" t="s">
        <v>38</v>
      </c>
      <c r="F818" s="12" t="s">
        <v>25</v>
      </c>
      <c r="G818" s="13" t="n">
        <v>129300</v>
      </c>
      <c r="H818" s="12" t="n">
        <v>36</v>
      </c>
      <c r="I818" s="12" t="n">
        <v>24</v>
      </c>
      <c r="J818" s="12" t="n">
        <v>0</v>
      </c>
      <c r="K818" s="14" t="n">
        <v>0.17</v>
      </c>
      <c r="L818" s="12" t="s">
        <v>39</v>
      </c>
      <c r="M818" s="15" t="n">
        <f aca="false">IF(AND(H818&lt;=Criteria!$C$6,J818&lt;=Criteria!$C$7,L818="Yes",OR(C818&lt;&gt;"Catering",K818&gt;=Criteria!$C$8),D818&lt;&gt;Criteria!$C$9),1,0)</f>
        <v>1</v>
      </c>
    </row>
    <row r="819" customFormat="false" ht="15" hidden="false" customHeight="false" outlineLevel="0" collapsed="false">
      <c r="A819" s="8" t="s">
        <v>1602</v>
      </c>
      <c r="B819" s="8" t="s">
        <v>1603</v>
      </c>
      <c r="C819" s="8" t="s">
        <v>32</v>
      </c>
      <c r="D819" s="8" t="s">
        <v>37</v>
      </c>
      <c r="E819" s="8" t="s">
        <v>38</v>
      </c>
      <c r="F819" s="8" t="s">
        <v>25</v>
      </c>
      <c r="G819" s="9" t="n">
        <v>238600</v>
      </c>
      <c r="H819" s="8" t="n">
        <v>72</v>
      </c>
      <c r="I819" s="8" t="n">
        <v>27</v>
      </c>
      <c r="J819" s="8" t="n">
        <v>0</v>
      </c>
      <c r="K819" s="10" t="n">
        <v>0.1</v>
      </c>
      <c r="L819" s="8" t="s">
        <v>39</v>
      </c>
      <c r="M819" s="11" t="n">
        <f aca="false">IF(AND(H819&lt;=Criteria!$C$6,J819&lt;=Criteria!$C$7,L819="Yes",OR(C819&lt;&gt;"Catering",K819&gt;=Criteria!$C$8),D819&lt;&gt;Criteria!$C$9),1,0)</f>
        <v>1</v>
      </c>
    </row>
    <row r="820" customFormat="false" ht="15" hidden="false" customHeight="false" outlineLevel="0" collapsed="false">
      <c r="A820" s="12" t="s">
        <v>1604</v>
      </c>
      <c r="B820" s="12" t="s">
        <v>1605</v>
      </c>
      <c r="C820" s="12" t="s">
        <v>32</v>
      </c>
      <c r="D820" s="12" t="s">
        <v>61</v>
      </c>
      <c r="E820" s="12" t="s">
        <v>24</v>
      </c>
      <c r="F820" s="12" t="s">
        <v>53</v>
      </c>
      <c r="G820" s="13" t="n">
        <v>171000</v>
      </c>
      <c r="H820" s="12" t="n">
        <v>60</v>
      </c>
      <c r="I820" s="12" t="n">
        <v>33</v>
      </c>
      <c r="J820" s="12" t="n">
        <v>0</v>
      </c>
      <c r="K820" s="14" t="n">
        <v>0.25</v>
      </c>
      <c r="L820" s="12" t="s">
        <v>39</v>
      </c>
      <c r="M820" s="15" t="n">
        <f aca="false">IF(AND(H820&lt;=Criteria!$C$6,J820&lt;=Criteria!$C$7,L820="Yes",OR(C820&lt;&gt;"Catering",K820&gt;=Criteria!$C$8),D820&lt;&gt;Criteria!$C$9),1,0)</f>
        <v>1</v>
      </c>
    </row>
    <row r="821" customFormat="false" ht="15" hidden="false" customHeight="false" outlineLevel="0" collapsed="false">
      <c r="A821" s="8" t="s">
        <v>1606</v>
      </c>
      <c r="B821" s="8" t="s">
        <v>1607</v>
      </c>
      <c r="C821" s="8" t="s">
        <v>36</v>
      </c>
      <c r="D821" s="8" t="s">
        <v>42</v>
      </c>
      <c r="E821" s="8" t="s">
        <v>38</v>
      </c>
      <c r="F821" s="8" t="s">
        <v>33</v>
      </c>
      <c r="G821" s="9" t="n">
        <v>195000</v>
      </c>
      <c r="H821" s="8" t="n">
        <v>48</v>
      </c>
      <c r="I821" s="8" t="n">
        <v>43</v>
      </c>
      <c r="J821" s="8" t="n">
        <v>0</v>
      </c>
      <c r="K821" s="10" t="n">
        <v>0.18</v>
      </c>
      <c r="L821" s="8" t="s">
        <v>39</v>
      </c>
      <c r="M821" s="11" t="n">
        <f aca="false">IF(AND(H821&lt;=Criteria!$C$6,J821&lt;=Criteria!$C$7,L821="Yes",OR(C821&lt;&gt;"Catering",K821&gt;=Criteria!$C$8),D821&lt;&gt;Criteria!$C$9),1,0)</f>
        <v>1</v>
      </c>
    </row>
    <row r="822" customFormat="false" ht="15" hidden="false" customHeight="false" outlineLevel="0" collapsed="false">
      <c r="A822" s="12" t="s">
        <v>1608</v>
      </c>
      <c r="B822" s="12" t="s">
        <v>1609</v>
      </c>
      <c r="C822" s="12" t="s">
        <v>22</v>
      </c>
      <c r="D822" s="12" t="s">
        <v>61</v>
      </c>
      <c r="E822" s="12" t="s">
        <v>24</v>
      </c>
      <c r="F822" s="12" t="s">
        <v>53</v>
      </c>
      <c r="G822" s="13" t="n">
        <v>38900</v>
      </c>
      <c r="H822" s="12" t="n">
        <v>72</v>
      </c>
      <c r="I822" s="12" t="n">
        <v>30</v>
      </c>
      <c r="J822" s="12" t="n">
        <v>0</v>
      </c>
      <c r="K822" s="14" t="n">
        <v>0.1</v>
      </c>
      <c r="L822" s="12" t="s">
        <v>39</v>
      </c>
      <c r="M822" s="15" t="n">
        <f aca="false">IF(AND(H822&lt;=Criteria!$C$6,J822&lt;=Criteria!$C$7,L822="Yes",OR(C822&lt;&gt;"Catering",K822&gt;=Criteria!$C$8),D822&lt;&gt;Criteria!$C$9),1,0)</f>
        <v>1</v>
      </c>
    </row>
    <row r="823" customFormat="false" ht="15" hidden="false" customHeight="false" outlineLevel="0" collapsed="false">
      <c r="A823" s="8" t="s">
        <v>1610</v>
      </c>
      <c r="B823" s="8" t="s">
        <v>1611</v>
      </c>
      <c r="C823" s="8" t="s">
        <v>32</v>
      </c>
      <c r="D823" s="8" t="s">
        <v>61</v>
      </c>
      <c r="E823" s="8" t="s">
        <v>24</v>
      </c>
      <c r="F823" s="8" t="s">
        <v>25</v>
      </c>
      <c r="G823" s="9" t="n">
        <v>165400</v>
      </c>
      <c r="H823" s="8" t="n">
        <v>72</v>
      </c>
      <c r="I823" s="8" t="n">
        <v>24</v>
      </c>
      <c r="J823" s="8" t="n">
        <v>0</v>
      </c>
      <c r="K823" s="10" t="n">
        <v>0.16</v>
      </c>
      <c r="L823" s="8" t="s">
        <v>39</v>
      </c>
      <c r="M823" s="11" t="n">
        <f aca="false">IF(AND(H823&lt;=Criteria!$C$6,J823&lt;=Criteria!$C$7,L823="Yes",OR(C823&lt;&gt;"Catering",K823&gt;=Criteria!$C$8),D823&lt;&gt;Criteria!$C$9),1,0)</f>
        <v>1</v>
      </c>
    </row>
    <row r="824" customFormat="false" ht="15" hidden="false" customHeight="false" outlineLevel="0" collapsed="false">
      <c r="A824" s="12" t="s">
        <v>1612</v>
      </c>
      <c r="B824" s="12" t="s">
        <v>1537</v>
      </c>
      <c r="C824" s="12" t="s">
        <v>32</v>
      </c>
      <c r="D824" s="12" t="s">
        <v>23</v>
      </c>
      <c r="E824" s="12" t="s">
        <v>24</v>
      </c>
      <c r="F824" s="12" t="s">
        <v>25</v>
      </c>
      <c r="G824" s="13" t="n">
        <v>90900</v>
      </c>
      <c r="H824" s="12" t="n">
        <v>36</v>
      </c>
      <c r="I824" s="12" t="n">
        <v>28</v>
      </c>
      <c r="J824" s="12" t="n">
        <v>0</v>
      </c>
      <c r="K824" s="14" t="n">
        <v>0.11</v>
      </c>
      <c r="L824" s="12" t="s">
        <v>39</v>
      </c>
      <c r="M824" s="15" t="n">
        <f aca="false">IF(AND(H824&lt;=Criteria!$C$6,J824&lt;=Criteria!$C$7,L824="Yes",OR(C824&lt;&gt;"Catering",K824&gt;=Criteria!$C$8),D824&lt;&gt;Criteria!$C$9),1,0)</f>
        <v>0</v>
      </c>
    </row>
    <row r="825" customFormat="false" ht="15" hidden="false" customHeight="false" outlineLevel="0" collapsed="false">
      <c r="A825" s="8" t="s">
        <v>1613</v>
      </c>
      <c r="B825" s="8" t="s">
        <v>1614</v>
      </c>
      <c r="C825" s="8" t="s">
        <v>36</v>
      </c>
      <c r="D825" s="8" t="s">
        <v>48</v>
      </c>
      <c r="E825" s="8" t="s">
        <v>38</v>
      </c>
      <c r="F825" s="8" t="s">
        <v>33</v>
      </c>
      <c r="G825" s="9" t="n">
        <v>221200</v>
      </c>
      <c r="H825" s="8" t="n">
        <v>72</v>
      </c>
      <c r="I825" s="8" t="n">
        <v>47</v>
      </c>
      <c r="J825" s="8" t="n">
        <v>0</v>
      </c>
      <c r="K825" s="10" t="n">
        <v>0.19</v>
      </c>
      <c r="L825" s="8" t="s">
        <v>39</v>
      </c>
      <c r="M825" s="11" t="n">
        <f aca="false">IF(AND(H825&lt;=Criteria!$C$6,J825&lt;=Criteria!$C$7,L825="Yes",OR(C825&lt;&gt;"Catering",K825&gt;=Criteria!$C$8),D825&lt;&gt;Criteria!$C$9),1,0)</f>
        <v>1</v>
      </c>
    </row>
    <row r="826" customFormat="false" ht="15" hidden="false" customHeight="false" outlineLevel="0" collapsed="false">
      <c r="A826" s="12" t="s">
        <v>1615</v>
      </c>
      <c r="B826" s="12" t="s">
        <v>1616</v>
      </c>
      <c r="C826" s="12" t="s">
        <v>32</v>
      </c>
      <c r="D826" s="12" t="s">
        <v>133</v>
      </c>
      <c r="E826" s="12" t="s">
        <v>24</v>
      </c>
      <c r="F826" s="12" t="s">
        <v>25</v>
      </c>
      <c r="G826" s="13" t="n">
        <v>41800</v>
      </c>
      <c r="H826" s="12" t="n">
        <v>60</v>
      </c>
      <c r="I826" s="12" t="n">
        <v>49</v>
      </c>
      <c r="J826" s="12" t="n">
        <v>0</v>
      </c>
      <c r="K826" s="14" t="n">
        <v>0.1</v>
      </c>
      <c r="L826" s="12" t="s">
        <v>39</v>
      </c>
      <c r="M826" s="15" t="n">
        <f aca="false">IF(AND(H826&lt;=Criteria!$C$6,J826&lt;=Criteria!$C$7,L826="Yes",OR(C826&lt;&gt;"Catering",K826&gt;=Criteria!$C$8),D826&lt;&gt;Criteria!$C$9),1,0)</f>
        <v>1</v>
      </c>
    </row>
    <row r="827" customFormat="false" ht="15" hidden="false" customHeight="false" outlineLevel="0" collapsed="false">
      <c r="A827" s="8" t="s">
        <v>1617</v>
      </c>
      <c r="B827" s="8" t="s">
        <v>1618</v>
      </c>
      <c r="C827" s="8" t="s">
        <v>32</v>
      </c>
      <c r="D827" s="8" t="s">
        <v>46</v>
      </c>
      <c r="E827" s="8" t="s">
        <v>24</v>
      </c>
      <c r="F827" s="8" t="s">
        <v>33</v>
      </c>
      <c r="G827" s="9" t="n">
        <v>203700</v>
      </c>
      <c r="H827" s="8" t="n">
        <v>48</v>
      </c>
      <c r="I827" s="8" t="n">
        <v>27</v>
      </c>
      <c r="J827" s="8" t="n">
        <v>0</v>
      </c>
      <c r="K827" s="10" t="n">
        <v>0.22</v>
      </c>
      <c r="L827" s="8" t="s">
        <v>39</v>
      </c>
      <c r="M827" s="11" t="n">
        <f aca="false">IF(AND(H827&lt;=Criteria!$C$6,J827&lt;=Criteria!$C$7,L827="Yes",OR(C827&lt;&gt;"Catering",K827&gt;=Criteria!$C$8),D827&lt;&gt;Criteria!$C$9),1,0)</f>
        <v>1</v>
      </c>
    </row>
    <row r="828" customFormat="false" ht="15" hidden="false" customHeight="false" outlineLevel="0" collapsed="false">
      <c r="A828" s="12" t="s">
        <v>1619</v>
      </c>
      <c r="B828" s="12" t="s">
        <v>1620</v>
      </c>
      <c r="C828" s="12" t="s">
        <v>22</v>
      </c>
      <c r="D828" s="12" t="s">
        <v>37</v>
      </c>
      <c r="E828" s="12" t="s">
        <v>38</v>
      </c>
      <c r="F828" s="12" t="s">
        <v>33</v>
      </c>
      <c r="G828" s="13" t="n">
        <v>83600</v>
      </c>
      <c r="H828" s="12" t="n">
        <v>60</v>
      </c>
      <c r="I828" s="12" t="n">
        <v>54</v>
      </c>
      <c r="J828" s="12" t="n">
        <v>0</v>
      </c>
      <c r="K828" s="14" t="n">
        <v>0</v>
      </c>
      <c r="L828" s="12" t="s">
        <v>39</v>
      </c>
      <c r="M828" s="15" t="n">
        <f aca="false">IF(AND(H828&lt;=Criteria!$C$6,J828&lt;=Criteria!$C$7,L828="Yes",OR(C828&lt;&gt;"Catering",K828&gt;=Criteria!$C$8),D828&lt;&gt;Criteria!$C$9),1,0)</f>
        <v>0</v>
      </c>
    </row>
    <row r="829" customFormat="false" ht="15" hidden="false" customHeight="false" outlineLevel="0" collapsed="false">
      <c r="A829" s="8" t="s">
        <v>1621</v>
      </c>
      <c r="B829" s="8" t="s">
        <v>1622</v>
      </c>
      <c r="C829" s="8" t="s">
        <v>32</v>
      </c>
      <c r="D829" s="8" t="s">
        <v>37</v>
      </c>
      <c r="E829" s="8" t="s">
        <v>38</v>
      </c>
      <c r="F829" s="8" t="s">
        <v>25</v>
      </c>
      <c r="G829" s="9" t="n">
        <v>101600</v>
      </c>
      <c r="H829" s="8" t="n">
        <v>36</v>
      </c>
      <c r="I829" s="8" t="n">
        <v>24</v>
      </c>
      <c r="J829" s="8" t="n">
        <v>0</v>
      </c>
      <c r="K829" s="10" t="n">
        <v>0.23</v>
      </c>
      <c r="L829" s="8" t="s">
        <v>39</v>
      </c>
      <c r="M829" s="11" t="n">
        <f aca="false">IF(AND(H829&lt;=Criteria!$C$6,J829&lt;=Criteria!$C$7,L829="Yes",OR(C829&lt;&gt;"Catering",K829&gt;=Criteria!$C$8),D829&lt;&gt;Criteria!$C$9),1,0)</f>
        <v>1</v>
      </c>
    </row>
    <row r="830" customFormat="false" ht="15" hidden="false" customHeight="false" outlineLevel="0" collapsed="false">
      <c r="A830" s="12" t="s">
        <v>1623</v>
      </c>
      <c r="B830" s="12" t="s">
        <v>1624</v>
      </c>
      <c r="C830" s="12" t="s">
        <v>32</v>
      </c>
      <c r="D830" s="12" t="s">
        <v>61</v>
      </c>
      <c r="E830" s="12" t="s">
        <v>24</v>
      </c>
      <c r="F830" s="12" t="s">
        <v>25</v>
      </c>
      <c r="G830" s="13" t="n">
        <v>98400</v>
      </c>
      <c r="H830" s="12" t="n">
        <v>60</v>
      </c>
      <c r="I830" s="12" t="n">
        <v>52</v>
      </c>
      <c r="J830" s="12" t="n">
        <v>0</v>
      </c>
      <c r="K830" s="14" t="n">
        <v>0.15</v>
      </c>
      <c r="L830" s="12" t="s">
        <v>39</v>
      </c>
      <c r="M830" s="15" t="n">
        <f aca="false">IF(AND(H830&lt;=Criteria!$C$6,J830&lt;=Criteria!$C$7,L830="Yes",OR(C830&lt;&gt;"Catering",K830&gt;=Criteria!$C$8),D830&lt;&gt;Criteria!$C$9),1,0)</f>
        <v>1</v>
      </c>
    </row>
    <row r="831" customFormat="false" ht="15" hidden="false" customHeight="false" outlineLevel="0" collapsed="false">
      <c r="A831" s="8" t="s">
        <v>1625</v>
      </c>
      <c r="B831" s="8" t="s">
        <v>1626</v>
      </c>
      <c r="C831" s="8" t="s">
        <v>32</v>
      </c>
      <c r="D831" s="8" t="s">
        <v>48</v>
      </c>
      <c r="E831" s="8" t="s">
        <v>38</v>
      </c>
      <c r="F831" s="8" t="s">
        <v>33</v>
      </c>
      <c r="G831" s="9" t="n">
        <v>68700</v>
      </c>
      <c r="H831" s="8" t="n">
        <v>72</v>
      </c>
      <c r="I831" s="8" t="n">
        <v>68</v>
      </c>
      <c r="J831" s="8" t="n">
        <v>0</v>
      </c>
      <c r="K831" s="10" t="n">
        <v>0.22</v>
      </c>
      <c r="L831" s="8" t="s">
        <v>39</v>
      </c>
      <c r="M831" s="11" t="n">
        <f aca="false">IF(AND(H831&lt;=Criteria!$C$6,J831&lt;=Criteria!$C$7,L831="Yes",OR(C831&lt;&gt;"Catering",K831&gt;=Criteria!$C$8),D831&lt;&gt;Criteria!$C$9),1,0)</f>
        <v>1</v>
      </c>
    </row>
    <row r="832" customFormat="false" ht="15" hidden="false" customHeight="false" outlineLevel="0" collapsed="false">
      <c r="A832" s="12" t="s">
        <v>1627</v>
      </c>
      <c r="B832" s="12" t="s">
        <v>1628</v>
      </c>
      <c r="C832" s="12" t="s">
        <v>32</v>
      </c>
      <c r="D832" s="12" t="s">
        <v>108</v>
      </c>
      <c r="E832" s="12" t="s">
        <v>108</v>
      </c>
      <c r="F832" s="12" t="s">
        <v>25</v>
      </c>
      <c r="G832" s="13" t="n">
        <v>134400</v>
      </c>
      <c r="H832" s="12" t="n">
        <v>48</v>
      </c>
      <c r="I832" s="12" t="n">
        <v>43</v>
      </c>
      <c r="J832" s="12" t="n">
        <v>0</v>
      </c>
      <c r="K832" s="14" t="n">
        <v>0.17</v>
      </c>
      <c r="L832" s="12" t="s">
        <v>39</v>
      </c>
      <c r="M832" s="15" t="n">
        <f aca="false">IF(AND(H832&lt;=Criteria!$C$6,J832&lt;=Criteria!$C$7,L832="Yes",OR(C832&lt;&gt;"Catering",K832&gt;=Criteria!$C$8),D832&lt;&gt;Criteria!$C$9),1,0)</f>
        <v>1</v>
      </c>
    </row>
    <row r="833" customFormat="false" ht="15" hidden="false" customHeight="false" outlineLevel="0" collapsed="false">
      <c r="A833" s="8" t="s">
        <v>1629</v>
      </c>
      <c r="B833" s="8" t="s">
        <v>1630</v>
      </c>
      <c r="C833" s="8" t="s">
        <v>32</v>
      </c>
      <c r="D833" s="8" t="s">
        <v>48</v>
      </c>
      <c r="E833" s="8" t="s">
        <v>38</v>
      </c>
      <c r="F833" s="8" t="s">
        <v>53</v>
      </c>
      <c r="G833" s="9" t="n">
        <v>205100</v>
      </c>
      <c r="H833" s="8" t="n">
        <v>36</v>
      </c>
      <c r="I833" s="8" t="n">
        <v>24</v>
      </c>
      <c r="J833" s="8" t="n">
        <v>0</v>
      </c>
      <c r="K833" s="10" t="n">
        <v>0.19</v>
      </c>
      <c r="L833" s="8" t="s">
        <v>39</v>
      </c>
      <c r="M833" s="11" t="n">
        <f aca="false">IF(AND(H833&lt;=Criteria!$C$6,J833&lt;=Criteria!$C$7,L833="Yes",OR(C833&lt;&gt;"Catering",K833&gt;=Criteria!$C$8),D833&lt;&gt;Criteria!$C$9),1,0)</f>
        <v>1</v>
      </c>
    </row>
    <row r="834" customFormat="false" ht="15" hidden="false" customHeight="false" outlineLevel="0" collapsed="false">
      <c r="A834" s="12" t="s">
        <v>1631</v>
      </c>
      <c r="B834" s="12" t="s">
        <v>1632</v>
      </c>
      <c r="C834" s="12" t="s">
        <v>32</v>
      </c>
      <c r="D834" s="12" t="s">
        <v>37</v>
      </c>
      <c r="E834" s="12" t="s">
        <v>38</v>
      </c>
      <c r="F834" s="12" t="s">
        <v>25</v>
      </c>
      <c r="G834" s="13" t="n">
        <v>79200</v>
      </c>
      <c r="H834" s="12" t="n">
        <v>48</v>
      </c>
      <c r="I834" s="12" t="n">
        <v>29</v>
      </c>
      <c r="J834" s="12" t="n">
        <v>0</v>
      </c>
      <c r="K834" s="14" t="n">
        <v>0.22</v>
      </c>
      <c r="L834" s="12" t="s">
        <v>39</v>
      </c>
      <c r="M834" s="15" t="n">
        <f aca="false">IF(AND(H834&lt;=Criteria!$C$6,J834&lt;=Criteria!$C$7,L834="Yes",OR(C834&lt;&gt;"Catering",K834&gt;=Criteria!$C$8),D834&lt;&gt;Criteria!$C$9),1,0)</f>
        <v>1</v>
      </c>
    </row>
    <row r="835" customFormat="false" ht="15" hidden="false" customHeight="false" outlineLevel="0" collapsed="false">
      <c r="A835" s="8" t="s">
        <v>1633</v>
      </c>
      <c r="B835" s="8" t="s">
        <v>1634</v>
      </c>
      <c r="C835" s="8" t="s">
        <v>36</v>
      </c>
      <c r="D835" s="8" t="s">
        <v>48</v>
      </c>
      <c r="E835" s="8" t="s">
        <v>38</v>
      </c>
      <c r="F835" s="8" t="s">
        <v>33</v>
      </c>
      <c r="G835" s="9" t="n">
        <v>257700</v>
      </c>
      <c r="H835" s="8" t="n">
        <v>36</v>
      </c>
      <c r="I835" s="8" t="n">
        <v>19</v>
      </c>
      <c r="J835" s="8" t="n">
        <v>0</v>
      </c>
      <c r="K835" s="10" t="n">
        <v>0.18</v>
      </c>
      <c r="L835" s="8" t="s">
        <v>39</v>
      </c>
      <c r="M835" s="11" t="n">
        <f aca="false">IF(AND(H835&lt;=Criteria!$C$6,J835&lt;=Criteria!$C$7,L835="Yes",OR(C835&lt;&gt;"Catering",K835&gt;=Criteria!$C$8),D835&lt;&gt;Criteria!$C$9),1,0)</f>
        <v>1</v>
      </c>
    </row>
    <row r="836" customFormat="false" ht="15" hidden="false" customHeight="false" outlineLevel="0" collapsed="false">
      <c r="A836" s="12" t="s">
        <v>1635</v>
      </c>
      <c r="B836" s="12" t="s">
        <v>1636</v>
      </c>
      <c r="C836" s="12" t="s">
        <v>32</v>
      </c>
      <c r="D836" s="12" t="s">
        <v>48</v>
      </c>
      <c r="E836" s="12" t="s">
        <v>38</v>
      </c>
      <c r="F836" s="12" t="s">
        <v>33</v>
      </c>
      <c r="G836" s="13" t="n">
        <v>110200</v>
      </c>
      <c r="H836" s="12" t="n">
        <v>72</v>
      </c>
      <c r="I836" s="12" t="n">
        <v>50</v>
      </c>
      <c r="J836" s="12" t="n">
        <v>0</v>
      </c>
      <c r="K836" s="14" t="n">
        <v>0.16</v>
      </c>
      <c r="L836" s="12" t="s">
        <v>39</v>
      </c>
      <c r="M836" s="15" t="n">
        <f aca="false">IF(AND(H836&lt;=Criteria!$C$6,J836&lt;=Criteria!$C$7,L836="Yes",OR(C836&lt;&gt;"Catering",K836&gt;=Criteria!$C$8),D836&lt;&gt;Criteria!$C$9),1,0)</f>
        <v>1</v>
      </c>
    </row>
    <row r="837" customFormat="false" ht="15" hidden="false" customHeight="false" outlineLevel="0" collapsed="false">
      <c r="A837" s="8" t="s">
        <v>1637</v>
      </c>
      <c r="B837" s="8" t="s">
        <v>1638</v>
      </c>
      <c r="C837" s="8" t="s">
        <v>36</v>
      </c>
      <c r="D837" s="8" t="s">
        <v>42</v>
      </c>
      <c r="E837" s="8" t="s">
        <v>38</v>
      </c>
      <c r="F837" s="8" t="s">
        <v>25</v>
      </c>
      <c r="G837" s="9" t="n">
        <v>84300</v>
      </c>
      <c r="H837" s="8" t="n">
        <v>48</v>
      </c>
      <c r="I837" s="8" t="n">
        <v>34</v>
      </c>
      <c r="J837" s="8" t="n">
        <v>0</v>
      </c>
      <c r="K837" s="10" t="n">
        <v>0.16</v>
      </c>
      <c r="L837" s="8" t="s">
        <v>39</v>
      </c>
      <c r="M837" s="11" t="n">
        <f aca="false">IF(AND(H837&lt;=Criteria!$C$6,J837&lt;=Criteria!$C$7,L837="Yes",OR(C837&lt;&gt;"Catering",K837&gt;=Criteria!$C$8),D837&lt;&gt;Criteria!$C$9),1,0)</f>
        <v>1</v>
      </c>
    </row>
    <row r="838" customFormat="false" ht="15" hidden="false" customHeight="false" outlineLevel="0" collapsed="false">
      <c r="A838" s="12" t="s">
        <v>1639</v>
      </c>
      <c r="B838" s="12" t="s">
        <v>1640</v>
      </c>
      <c r="C838" s="12" t="s">
        <v>22</v>
      </c>
      <c r="D838" s="12" t="s">
        <v>42</v>
      </c>
      <c r="E838" s="12" t="s">
        <v>38</v>
      </c>
      <c r="F838" s="12" t="s">
        <v>53</v>
      </c>
      <c r="G838" s="13" t="n">
        <v>78100</v>
      </c>
      <c r="H838" s="12" t="n">
        <v>48</v>
      </c>
      <c r="I838" s="12" t="n">
        <v>31</v>
      </c>
      <c r="J838" s="12" t="n">
        <v>0</v>
      </c>
      <c r="K838" s="14" t="n">
        <v>0.15</v>
      </c>
      <c r="L838" s="12" t="s">
        <v>39</v>
      </c>
      <c r="M838" s="15" t="n">
        <f aca="false">IF(AND(H838&lt;=Criteria!$C$6,J838&lt;=Criteria!$C$7,L838="Yes",OR(C838&lt;&gt;"Catering",K838&gt;=Criteria!$C$8),D838&lt;&gt;Criteria!$C$9),1,0)</f>
        <v>1</v>
      </c>
    </row>
    <row r="839" customFormat="false" ht="15" hidden="false" customHeight="false" outlineLevel="0" collapsed="false">
      <c r="A839" s="8" t="s">
        <v>1641</v>
      </c>
      <c r="B839" s="8" t="s">
        <v>1642</v>
      </c>
      <c r="C839" s="8" t="s">
        <v>36</v>
      </c>
      <c r="D839" s="8" t="s">
        <v>42</v>
      </c>
      <c r="E839" s="8" t="s">
        <v>38</v>
      </c>
      <c r="F839" s="8" t="s">
        <v>53</v>
      </c>
      <c r="G839" s="9" t="n">
        <v>329300</v>
      </c>
      <c r="H839" s="8" t="n">
        <v>84</v>
      </c>
      <c r="I839" s="8" t="n">
        <v>61</v>
      </c>
      <c r="J839" s="8" t="n">
        <v>0</v>
      </c>
      <c r="K839" s="10" t="n">
        <v>0.06</v>
      </c>
      <c r="L839" s="8" t="s">
        <v>39</v>
      </c>
      <c r="M839" s="11" t="n">
        <f aca="false">IF(AND(H839&lt;=Criteria!$C$6,J839&lt;=Criteria!$C$7,L839="Yes",OR(C839&lt;&gt;"Catering",K839&gt;=Criteria!$C$8),D839&lt;&gt;Criteria!$C$9),1,0)</f>
        <v>0</v>
      </c>
    </row>
    <row r="840" customFormat="false" ht="15" hidden="false" customHeight="false" outlineLevel="0" collapsed="false">
      <c r="A840" s="12" t="s">
        <v>1643</v>
      </c>
      <c r="B840" s="12" t="s">
        <v>1644</v>
      </c>
      <c r="C840" s="12" t="s">
        <v>22</v>
      </c>
      <c r="D840" s="12" t="s">
        <v>42</v>
      </c>
      <c r="E840" s="12" t="s">
        <v>38</v>
      </c>
      <c r="F840" s="12" t="s">
        <v>33</v>
      </c>
      <c r="G840" s="13" t="n">
        <v>50400</v>
      </c>
      <c r="H840" s="12" t="n">
        <v>60</v>
      </c>
      <c r="I840" s="12" t="n">
        <v>21</v>
      </c>
      <c r="J840" s="12" t="n">
        <v>0</v>
      </c>
      <c r="K840" s="14" t="n">
        <v>0.05</v>
      </c>
      <c r="L840" s="12" t="s">
        <v>39</v>
      </c>
      <c r="M840" s="15" t="n">
        <f aca="false">IF(AND(H840&lt;=Criteria!$C$6,J840&lt;=Criteria!$C$7,L840="Yes",OR(C840&lt;&gt;"Catering",K840&gt;=Criteria!$C$8),D840&lt;&gt;Criteria!$C$9),1,0)</f>
        <v>0</v>
      </c>
    </row>
    <row r="841" customFormat="false" ht="15" hidden="false" customHeight="false" outlineLevel="0" collapsed="false">
      <c r="A841" s="8" t="s">
        <v>1645</v>
      </c>
      <c r="B841" s="8" t="s">
        <v>1646</v>
      </c>
      <c r="C841" s="8" t="s">
        <v>36</v>
      </c>
      <c r="D841" s="8" t="s">
        <v>37</v>
      </c>
      <c r="E841" s="8" t="s">
        <v>38</v>
      </c>
      <c r="F841" s="8" t="s">
        <v>33</v>
      </c>
      <c r="G841" s="9" t="n">
        <v>120300</v>
      </c>
      <c r="H841" s="8" t="n">
        <v>72</v>
      </c>
      <c r="I841" s="8" t="n">
        <v>58</v>
      </c>
      <c r="J841" s="8" t="n">
        <v>0</v>
      </c>
      <c r="K841" s="10" t="n">
        <v>0.19</v>
      </c>
      <c r="L841" s="8" t="s">
        <v>39</v>
      </c>
      <c r="M841" s="11" t="n">
        <f aca="false">IF(AND(H841&lt;=Criteria!$C$6,J841&lt;=Criteria!$C$7,L841="Yes",OR(C841&lt;&gt;"Catering",K841&gt;=Criteria!$C$8),D841&lt;&gt;Criteria!$C$9),1,0)</f>
        <v>1</v>
      </c>
    </row>
    <row r="842" customFormat="false" ht="15" hidden="false" customHeight="false" outlineLevel="0" collapsed="false">
      <c r="A842" s="12" t="s">
        <v>1647</v>
      </c>
      <c r="B842" s="12" t="s">
        <v>1648</v>
      </c>
      <c r="C842" s="12" t="s">
        <v>36</v>
      </c>
      <c r="D842" s="12" t="s">
        <v>108</v>
      </c>
      <c r="E842" s="12" t="s">
        <v>108</v>
      </c>
      <c r="F842" s="12" t="s">
        <v>33</v>
      </c>
      <c r="G842" s="13" t="n">
        <v>356000</v>
      </c>
      <c r="H842" s="12" t="n">
        <v>60</v>
      </c>
      <c r="I842" s="12" t="n">
        <v>48</v>
      </c>
      <c r="J842" s="12" t="n">
        <v>0</v>
      </c>
      <c r="K842" s="14" t="n">
        <v>0.21</v>
      </c>
      <c r="L842" s="12" t="s">
        <v>39</v>
      </c>
      <c r="M842" s="15" t="n">
        <f aca="false">IF(AND(H842&lt;=Criteria!$C$6,J842&lt;=Criteria!$C$7,L842="Yes",OR(C842&lt;&gt;"Catering",K842&gt;=Criteria!$C$8),D842&lt;&gt;Criteria!$C$9),1,0)</f>
        <v>1</v>
      </c>
    </row>
    <row r="843" customFormat="false" ht="15" hidden="false" customHeight="false" outlineLevel="0" collapsed="false">
      <c r="A843" s="8" t="s">
        <v>1649</v>
      </c>
      <c r="B843" s="8" t="s">
        <v>1650</v>
      </c>
      <c r="C843" s="8" t="s">
        <v>32</v>
      </c>
      <c r="D843" s="8" t="s">
        <v>37</v>
      </c>
      <c r="E843" s="8" t="s">
        <v>38</v>
      </c>
      <c r="F843" s="8" t="s">
        <v>53</v>
      </c>
      <c r="G843" s="9" t="n">
        <v>122900</v>
      </c>
      <c r="H843" s="8" t="n">
        <v>60</v>
      </c>
      <c r="I843" s="8" t="n">
        <v>53</v>
      </c>
      <c r="J843" s="8" t="n">
        <v>0</v>
      </c>
      <c r="K843" s="10" t="n">
        <v>0.2</v>
      </c>
      <c r="L843" s="8" t="s">
        <v>39</v>
      </c>
      <c r="M843" s="11" t="n">
        <f aca="false">IF(AND(H843&lt;=Criteria!$C$6,J843&lt;=Criteria!$C$7,L843="Yes",OR(C843&lt;&gt;"Catering",K843&gt;=Criteria!$C$8),D843&lt;&gt;Criteria!$C$9),1,0)</f>
        <v>1</v>
      </c>
    </row>
    <row r="844" customFormat="false" ht="15" hidden="false" customHeight="false" outlineLevel="0" collapsed="false">
      <c r="A844" s="12" t="s">
        <v>1651</v>
      </c>
      <c r="B844" s="12" t="s">
        <v>1652</v>
      </c>
      <c r="C844" s="12" t="s">
        <v>36</v>
      </c>
      <c r="D844" s="12" t="s">
        <v>42</v>
      </c>
      <c r="E844" s="12" t="s">
        <v>38</v>
      </c>
      <c r="F844" s="12" t="s">
        <v>53</v>
      </c>
      <c r="G844" s="13" t="n">
        <v>216000</v>
      </c>
      <c r="H844" s="12" t="n">
        <v>60</v>
      </c>
      <c r="I844" s="12" t="n">
        <v>40</v>
      </c>
      <c r="J844" s="12" t="n">
        <v>0</v>
      </c>
      <c r="K844" s="14" t="n">
        <v>0.21</v>
      </c>
      <c r="L844" s="12" t="s">
        <v>39</v>
      </c>
      <c r="M844" s="15" t="n">
        <f aca="false">IF(AND(H844&lt;=Criteria!$C$6,J844&lt;=Criteria!$C$7,L844="Yes",OR(C844&lt;&gt;"Catering",K844&gt;=Criteria!$C$8),D844&lt;&gt;Criteria!$C$9),1,0)</f>
        <v>1</v>
      </c>
    </row>
    <row r="845" customFormat="false" ht="15" hidden="false" customHeight="false" outlineLevel="0" collapsed="false">
      <c r="A845" s="8" t="s">
        <v>1653</v>
      </c>
      <c r="B845" s="8" t="s">
        <v>1654</v>
      </c>
      <c r="C845" s="8" t="s">
        <v>22</v>
      </c>
      <c r="D845" s="8" t="s">
        <v>42</v>
      </c>
      <c r="E845" s="8" t="s">
        <v>38</v>
      </c>
      <c r="F845" s="8" t="s">
        <v>33</v>
      </c>
      <c r="G845" s="9" t="n">
        <v>32000</v>
      </c>
      <c r="H845" s="8" t="n">
        <v>60</v>
      </c>
      <c r="I845" s="8" t="n">
        <v>46</v>
      </c>
      <c r="J845" s="8" t="n">
        <v>0</v>
      </c>
      <c r="K845" s="10" t="n">
        <v>0.11</v>
      </c>
      <c r="L845" s="8" t="s">
        <v>39</v>
      </c>
      <c r="M845" s="11" t="n">
        <f aca="false">IF(AND(H845&lt;=Criteria!$C$6,J845&lt;=Criteria!$C$7,L845="Yes",OR(C845&lt;&gt;"Catering",K845&gt;=Criteria!$C$8),D845&lt;&gt;Criteria!$C$9),1,0)</f>
        <v>1</v>
      </c>
    </row>
    <row r="846" customFormat="false" ht="15" hidden="false" customHeight="false" outlineLevel="0" collapsed="false">
      <c r="A846" s="12" t="s">
        <v>1655</v>
      </c>
      <c r="B846" s="12" t="s">
        <v>1656</v>
      </c>
      <c r="C846" s="12" t="s">
        <v>22</v>
      </c>
      <c r="D846" s="12" t="s">
        <v>23</v>
      </c>
      <c r="E846" s="12" t="s">
        <v>24</v>
      </c>
      <c r="F846" s="12" t="s">
        <v>33</v>
      </c>
      <c r="G846" s="13" t="n">
        <v>64500</v>
      </c>
      <c r="H846" s="12" t="n">
        <v>48</v>
      </c>
      <c r="I846" s="12" t="n">
        <v>38</v>
      </c>
      <c r="J846" s="12" t="n">
        <v>0</v>
      </c>
      <c r="K846" s="14" t="n">
        <v>0.13</v>
      </c>
      <c r="L846" s="12" t="s">
        <v>39</v>
      </c>
      <c r="M846" s="15" t="n">
        <f aca="false">IF(AND(H846&lt;=Criteria!$C$6,J846&lt;=Criteria!$C$7,L846="Yes",OR(C846&lt;&gt;"Catering",K846&gt;=Criteria!$C$8),D846&lt;&gt;Criteria!$C$9),1,0)</f>
        <v>0</v>
      </c>
    </row>
    <row r="847" customFormat="false" ht="15" hidden="false" customHeight="false" outlineLevel="0" collapsed="false">
      <c r="A847" s="8" t="s">
        <v>1657</v>
      </c>
      <c r="B847" s="8" t="s">
        <v>1658</v>
      </c>
      <c r="C847" s="8" t="s">
        <v>22</v>
      </c>
      <c r="D847" s="8" t="s">
        <v>108</v>
      </c>
      <c r="E847" s="8" t="s">
        <v>108</v>
      </c>
      <c r="F847" s="8" t="s">
        <v>53</v>
      </c>
      <c r="G847" s="9" t="n">
        <v>38900</v>
      </c>
      <c r="H847" s="8" t="n">
        <v>72</v>
      </c>
      <c r="I847" s="8" t="n">
        <v>39</v>
      </c>
      <c r="J847" s="8" t="n">
        <v>0</v>
      </c>
      <c r="K847" s="10" t="n">
        <v>0.25</v>
      </c>
      <c r="L847" s="8" t="s">
        <v>39</v>
      </c>
      <c r="M847" s="11" t="n">
        <f aca="false">IF(AND(H847&lt;=Criteria!$C$6,J847&lt;=Criteria!$C$7,L847="Yes",OR(C847&lt;&gt;"Catering",K847&gt;=Criteria!$C$8),D847&lt;&gt;Criteria!$C$9),1,0)</f>
        <v>1</v>
      </c>
    </row>
    <row r="848" customFormat="false" ht="15" hidden="false" customHeight="false" outlineLevel="0" collapsed="false">
      <c r="A848" s="12" t="s">
        <v>1659</v>
      </c>
      <c r="B848" s="12" t="s">
        <v>1660</v>
      </c>
      <c r="C848" s="12" t="s">
        <v>32</v>
      </c>
      <c r="D848" s="12" t="s">
        <v>42</v>
      </c>
      <c r="E848" s="12" t="s">
        <v>38</v>
      </c>
      <c r="F848" s="12" t="s">
        <v>53</v>
      </c>
      <c r="G848" s="13" t="n">
        <v>47200</v>
      </c>
      <c r="H848" s="12" t="n">
        <v>72</v>
      </c>
      <c r="I848" s="12" t="n">
        <v>22</v>
      </c>
      <c r="J848" s="12" t="n">
        <v>0</v>
      </c>
      <c r="K848" s="14" t="n">
        <v>0.12</v>
      </c>
      <c r="L848" s="12" t="s">
        <v>39</v>
      </c>
      <c r="M848" s="15" t="n">
        <f aca="false">IF(AND(H848&lt;=Criteria!$C$6,J848&lt;=Criteria!$C$7,L848="Yes",OR(C848&lt;&gt;"Catering",K848&gt;=Criteria!$C$8),D848&lt;&gt;Criteria!$C$9),1,0)</f>
        <v>1</v>
      </c>
    </row>
    <row r="849" customFormat="false" ht="15" hidden="false" customHeight="false" outlineLevel="0" collapsed="false">
      <c r="A849" s="8" t="s">
        <v>1661</v>
      </c>
      <c r="B849" s="8" t="s">
        <v>1662</v>
      </c>
      <c r="C849" s="8" t="s">
        <v>32</v>
      </c>
      <c r="D849" s="8" t="s">
        <v>37</v>
      </c>
      <c r="E849" s="8" t="s">
        <v>38</v>
      </c>
      <c r="F849" s="8" t="s">
        <v>33</v>
      </c>
      <c r="G849" s="9" t="n">
        <v>172900</v>
      </c>
      <c r="H849" s="8" t="n">
        <v>48</v>
      </c>
      <c r="I849" s="8" t="n">
        <v>23</v>
      </c>
      <c r="J849" s="8" t="n">
        <v>0</v>
      </c>
      <c r="K849" s="10" t="n">
        <v>0.17</v>
      </c>
      <c r="L849" s="8" t="s">
        <v>39</v>
      </c>
      <c r="M849" s="11" t="n">
        <f aca="false">IF(AND(H849&lt;=Criteria!$C$6,J849&lt;=Criteria!$C$7,L849="Yes",OR(C849&lt;&gt;"Catering",K849&gt;=Criteria!$C$8),D849&lt;&gt;Criteria!$C$9),1,0)</f>
        <v>1</v>
      </c>
    </row>
    <row r="850" customFormat="false" ht="15" hidden="false" customHeight="false" outlineLevel="0" collapsed="false">
      <c r="A850" s="12" t="s">
        <v>1663</v>
      </c>
      <c r="B850" s="12" t="s">
        <v>1638</v>
      </c>
      <c r="C850" s="12" t="s">
        <v>32</v>
      </c>
      <c r="D850" s="12" t="s">
        <v>48</v>
      </c>
      <c r="E850" s="12" t="s">
        <v>38</v>
      </c>
      <c r="F850" s="12" t="s">
        <v>25</v>
      </c>
      <c r="G850" s="13" t="n">
        <v>165100</v>
      </c>
      <c r="H850" s="12" t="n">
        <v>72</v>
      </c>
      <c r="I850" s="12" t="n">
        <v>62</v>
      </c>
      <c r="J850" s="12" t="n">
        <v>0</v>
      </c>
      <c r="K850" s="14" t="n">
        <v>0.14</v>
      </c>
      <c r="L850" s="12" t="s">
        <v>39</v>
      </c>
      <c r="M850" s="15" t="n">
        <f aca="false">IF(AND(H850&lt;=Criteria!$C$6,J850&lt;=Criteria!$C$7,L850="Yes",OR(C850&lt;&gt;"Catering",K850&gt;=Criteria!$C$8),D850&lt;&gt;Criteria!$C$9),1,0)</f>
        <v>1</v>
      </c>
    </row>
    <row r="851" customFormat="false" ht="15" hidden="false" customHeight="false" outlineLevel="0" collapsed="false">
      <c r="A851" s="8" t="s">
        <v>1664</v>
      </c>
      <c r="B851" s="8" t="s">
        <v>1665</v>
      </c>
      <c r="C851" s="8" t="s">
        <v>22</v>
      </c>
      <c r="D851" s="8" t="s">
        <v>37</v>
      </c>
      <c r="E851" s="8" t="s">
        <v>38</v>
      </c>
      <c r="F851" s="8" t="s">
        <v>33</v>
      </c>
      <c r="G851" s="9" t="n">
        <v>99400</v>
      </c>
      <c r="H851" s="8" t="n">
        <v>60</v>
      </c>
      <c r="I851" s="8" t="n">
        <v>33</v>
      </c>
      <c r="J851" s="8" t="n">
        <v>0</v>
      </c>
      <c r="K851" s="10" t="n">
        <v>0.15</v>
      </c>
      <c r="L851" s="8" t="s">
        <v>39</v>
      </c>
      <c r="M851" s="11" t="n">
        <f aca="false">IF(AND(H851&lt;=Criteria!$C$6,J851&lt;=Criteria!$C$7,L851="Yes",OR(C851&lt;&gt;"Catering",K851&gt;=Criteria!$C$8),D851&lt;&gt;Criteria!$C$9),1,0)</f>
        <v>1</v>
      </c>
    </row>
    <row r="852" customFormat="false" ht="15" hidden="false" customHeight="false" outlineLevel="0" collapsed="false">
      <c r="A852" s="12" t="s">
        <v>1666</v>
      </c>
      <c r="B852" s="12" t="s">
        <v>1667</v>
      </c>
      <c r="C852" s="12" t="s">
        <v>22</v>
      </c>
      <c r="D852" s="12" t="s">
        <v>48</v>
      </c>
      <c r="E852" s="12" t="s">
        <v>38</v>
      </c>
      <c r="F852" s="12" t="s">
        <v>33</v>
      </c>
      <c r="G852" s="13" t="n">
        <v>87200</v>
      </c>
      <c r="H852" s="12" t="n">
        <v>36</v>
      </c>
      <c r="I852" s="12" t="n">
        <v>9</v>
      </c>
      <c r="J852" s="12" t="n">
        <v>0</v>
      </c>
      <c r="K852" s="14" t="n">
        <v>0.21</v>
      </c>
      <c r="L852" s="12" t="s">
        <v>39</v>
      </c>
      <c r="M852" s="15" t="n">
        <f aca="false">IF(AND(H852&lt;=Criteria!$C$6,J852&lt;=Criteria!$C$7,L852="Yes",OR(C852&lt;&gt;"Catering",K852&gt;=Criteria!$C$8),D852&lt;&gt;Criteria!$C$9),1,0)</f>
        <v>1</v>
      </c>
    </row>
    <row r="853" customFormat="false" ht="15" hidden="false" customHeight="false" outlineLevel="0" collapsed="false">
      <c r="A853" s="8" t="s">
        <v>1668</v>
      </c>
      <c r="B853" s="8" t="s">
        <v>1669</v>
      </c>
      <c r="C853" s="8" t="s">
        <v>32</v>
      </c>
      <c r="D853" s="8" t="s">
        <v>46</v>
      </c>
      <c r="E853" s="8" t="s">
        <v>24</v>
      </c>
      <c r="F853" s="8" t="s">
        <v>33</v>
      </c>
      <c r="G853" s="9" t="n">
        <v>131400</v>
      </c>
      <c r="H853" s="8" t="n">
        <v>36</v>
      </c>
      <c r="I853" s="8" t="n">
        <v>24</v>
      </c>
      <c r="J853" s="8" t="n">
        <v>0</v>
      </c>
      <c r="K853" s="10" t="n">
        <v>0.2</v>
      </c>
      <c r="L853" s="8" t="s">
        <v>39</v>
      </c>
      <c r="M853" s="11" t="n">
        <f aca="false">IF(AND(H853&lt;=Criteria!$C$6,J853&lt;=Criteria!$C$7,L853="Yes",OR(C853&lt;&gt;"Catering",K853&gt;=Criteria!$C$8),D853&lt;&gt;Criteria!$C$9),1,0)</f>
        <v>1</v>
      </c>
    </row>
    <row r="854" customFormat="false" ht="15" hidden="false" customHeight="false" outlineLevel="0" collapsed="false">
      <c r="A854" s="12" t="s">
        <v>1670</v>
      </c>
      <c r="B854" s="12" t="s">
        <v>1671</v>
      </c>
      <c r="C854" s="12" t="s">
        <v>22</v>
      </c>
      <c r="D854" s="12" t="s">
        <v>37</v>
      </c>
      <c r="E854" s="12" t="s">
        <v>38</v>
      </c>
      <c r="F854" s="12" t="s">
        <v>53</v>
      </c>
      <c r="G854" s="13" t="n">
        <v>121400</v>
      </c>
      <c r="H854" s="12" t="n">
        <v>60</v>
      </c>
      <c r="I854" s="12" t="n">
        <v>30</v>
      </c>
      <c r="J854" s="12" t="n">
        <v>0</v>
      </c>
      <c r="K854" s="14" t="n">
        <v>0.18</v>
      </c>
      <c r="L854" s="12" t="s">
        <v>39</v>
      </c>
      <c r="M854" s="15" t="n">
        <f aca="false">IF(AND(H854&lt;=Criteria!$C$6,J854&lt;=Criteria!$C$7,L854="Yes",OR(C854&lt;&gt;"Catering",K854&gt;=Criteria!$C$8),D854&lt;&gt;Criteria!$C$9),1,0)</f>
        <v>1</v>
      </c>
    </row>
    <row r="855" customFormat="false" ht="15" hidden="false" customHeight="false" outlineLevel="0" collapsed="false">
      <c r="A855" s="8" t="s">
        <v>1672</v>
      </c>
      <c r="B855" s="8" t="s">
        <v>1673</v>
      </c>
      <c r="C855" s="8" t="s">
        <v>36</v>
      </c>
      <c r="D855" s="8" t="s">
        <v>42</v>
      </c>
      <c r="E855" s="8" t="s">
        <v>38</v>
      </c>
      <c r="F855" s="8" t="s">
        <v>53</v>
      </c>
      <c r="G855" s="9" t="n">
        <v>138500</v>
      </c>
      <c r="H855" s="8" t="n">
        <v>36</v>
      </c>
      <c r="I855" s="8" t="n">
        <v>10</v>
      </c>
      <c r="J855" s="8" t="n">
        <v>0</v>
      </c>
      <c r="K855" s="10" t="n">
        <v>0.06</v>
      </c>
      <c r="L855" s="8" t="s">
        <v>39</v>
      </c>
      <c r="M855" s="11" t="n">
        <f aca="false">IF(AND(H855&lt;=Criteria!$C$6,J855&lt;=Criteria!$C$7,L855="Yes",OR(C855&lt;&gt;"Catering",K855&gt;=Criteria!$C$8),D855&lt;&gt;Criteria!$C$9),1,0)</f>
        <v>1</v>
      </c>
    </row>
    <row r="856" customFormat="false" ht="15" hidden="false" customHeight="false" outlineLevel="0" collapsed="false">
      <c r="A856" s="12" t="s">
        <v>1674</v>
      </c>
      <c r="B856" s="12" t="s">
        <v>1675</v>
      </c>
      <c r="C856" s="12" t="s">
        <v>22</v>
      </c>
      <c r="D856" s="12" t="s">
        <v>108</v>
      </c>
      <c r="E856" s="12" t="s">
        <v>108</v>
      </c>
      <c r="F856" s="12" t="s">
        <v>25</v>
      </c>
      <c r="G856" s="13" t="n">
        <v>85900</v>
      </c>
      <c r="H856" s="12" t="n">
        <v>48</v>
      </c>
      <c r="I856" s="12" t="n">
        <v>17</v>
      </c>
      <c r="J856" s="12" t="n">
        <v>0</v>
      </c>
      <c r="K856" s="14" t="n">
        <v>0.18</v>
      </c>
      <c r="L856" s="12" t="s">
        <v>39</v>
      </c>
      <c r="M856" s="15" t="n">
        <f aca="false">IF(AND(H856&lt;=Criteria!$C$6,J856&lt;=Criteria!$C$7,L856="Yes",OR(C856&lt;&gt;"Catering",K856&gt;=Criteria!$C$8),D856&lt;&gt;Criteria!$C$9),1,0)</f>
        <v>1</v>
      </c>
    </row>
    <row r="857" customFormat="false" ht="15" hidden="false" customHeight="false" outlineLevel="0" collapsed="false">
      <c r="A857" s="8" t="s">
        <v>1676</v>
      </c>
      <c r="B857" s="8" t="s">
        <v>1677</v>
      </c>
      <c r="C857" s="8" t="s">
        <v>32</v>
      </c>
      <c r="D857" s="8" t="s">
        <v>37</v>
      </c>
      <c r="E857" s="8" t="s">
        <v>38</v>
      </c>
      <c r="F857" s="8" t="s">
        <v>33</v>
      </c>
      <c r="G857" s="9" t="n">
        <v>246100</v>
      </c>
      <c r="H857" s="8" t="n">
        <v>48</v>
      </c>
      <c r="I857" s="8" t="n">
        <v>32</v>
      </c>
      <c r="J857" s="8" t="n">
        <v>0</v>
      </c>
      <c r="K857" s="10" t="n">
        <v>0.17</v>
      </c>
      <c r="L857" s="8" t="s">
        <v>39</v>
      </c>
      <c r="M857" s="11" t="n">
        <f aca="false">IF(AND(H857&lt;=Criteria!$C$6,J857&lt;=Criteria!$C$7,L857="Yes",OR(C857&lt;&gt;"Catering",K857&gt;=Criteria!$C$8),D857&lt;&gt;Criteria!$C$9),1,0)</f>
        <v>1</v>
      </c>
    </row>
    <row r="858" customFormat="false" ht="15" hidden="false" customHeight="false" outlineLevel="0" collapsed="false">
      <c r="A858" s="12" t="s">
        <v>1678</v>
      </c>
      <c r="B858" s="12" t="s">
        <v>1679</v>
      </c>
      <c r="C858" s="12" t="s">
        <v>36</v>
      </c>
      <c r="D858" s="12" t="s">
        <v>48</v>
      </c>
      <c r="E858" s="12" t="s">
        <v>38</v>
      </c>
      <c r="F858" s="12" t="s">
        <v>33</v>
      </c>
      <c r="G858" s="13" t="n">
        <v>166400</v>
      </c>
      <c r="H858" s="12" t="n">
        <v>48</v>
      </c>
      <c r="I858" s="12" t="n">
        <v>14</v>
      </c>
      <c r="J858" s="12" t="n">
        <v>25</v>
      </c>
      <c r="K858" s="14" t="n">
        <v>0.1</v>
      </c>
      <c r="L858" s="12" t="s">
        <v>39</v>
      </c>
      <c r="M858" s="15" t="n">
        <f aca="false">IF(AND(H858&lt;=Criteria!$C$6,J858&lt;=Criteria!$C$7,L858="Yes",OR(C858&lt;&gt;"Catering",K858&gt;=Criteria!$C$8),D858&lt;&gt;Criteria!$C$9),1,0)</f>
        <v>1</v>
      </c>
    </row>
    <row r="859" customFormat="false" ht="15" hidden="false" customHeight="false" outlineLevel="0" collapsed="false">
      <c r="A859" s="8" t="s">
        <v>1680</v>
      </c>
      <c r="B859" s="8" t="s">
        <v>1681</v>
      </c>
      <c r="C859" s="8" t="s">
        <v>32</v>
      </c>
      <c r="D859" s="8" t="s">
        <v>108</v>
      </c>
      <c r="E859" s="8" t="s">
        <v>108</v>
      </c>
      <c r="F859" s="8" t="s">
        <v>33</v>
      </c>
      <c r="G859" s="9" t="n">
        <v>127300</v>
      </c>
      <c r="H859" s="8" t="n">
        <v>48</v>
      </c>
      <c r="I859" s="8" t="n">
        <v>35</v>
      </c>
      <c r="J859" s="8" t="n">
        <v>0</v>
      </c>
      <c r="K859" s="10" t="n">
        <v>0.21</v>
      </c>
      <c r="L859" s="8" t="s">
        <v>39</v>
      </c>
      <c r="M859" s="11" t="n">
        <f aca="false">IF(AND(H859&lt;=Criteria!$C$6,J859&lt;=Criteria!$C$7,L859="Yes",OR(C859&lt;&gt;"Catering",K859&gt;=Criteria!$C$8),D859&lt;&gt;Criteria!$C$9),1,0)</f>
        <v>1</v>
      </c>
    </row>
    <row r="860" customFormat="false" ht="15" hidden="false" customHeight="false" outlineLevel="0" collapsed="false">
      <c r="A860" s="12" t="s">
        <v>1682</v>
      </c>
      <c r="B860" s="12" t="s">
        <v>1683</v>
      </c>
      <c r="C860" s="12" t="s">
        <v>36</v>
      </c>
      <c r="D860" s="12" t="s">
        <v>108</v>
      </c>
      <c r="E860" s="12" t="s">
        <v>108</v>
      </c>
      <c r="F860" s="12" t="s">
        <v>33</v>
      </c>
      <c r="G860" s="13" t="n">
        <v>227000</v>
      </c>
      <c r="H860" s="12" t="n">
        <v>72</v>
      </c>
      <c r="I860" s="12" t="n">
        <v>50</v>
      </c>
      <c r="J860" s="12" t="n">
        <v>0</v>
      </c>
      <c r="K860" s="14" t="n">
        <v>0.21</v>
      </c>
      <c r="L860" s="12" t="s">
        <v>39</v>
      </c>
      <c r="M860" s="15" t="n">
        <f aca="false">IF(AND(H860&lt;=Criteria!$C$6,J860&lt;=Criteria!$C$7,L860="Yes",OR(C860&lt;&gt;"Catering",K860&gt;=Criteria!$C$8),D860&lt;&gt;Criteria!$C$9),1,0)</f>
        <v>1</v>
      </c>
    </row>
    <row r="861" customFormat="false" ht="15" hidden="false" customHeight="false" outlineLevel="0" collapsed="false">
      <c r="A861" s="8" t="s">
        <v>1684</v>
      </c>
      <c r="B861" s="8" t="s">
        <v>1685</v>
      </c>
      <c r="C861" s="8" t="s">
        <v>22</v>
      </c>
      <c r="D861" s="8" t="s">
        <v>48</v>
      </c>
      <c r="E861" s="8" t="s">
        <v>38</v>
      </c>
      <c r="F861" s="8" t="s">
        <v>53</v>
      </c>
      <c r="G861" s="9" t="n">
        <v>118400</v>
      </c>
      <c r="H861" s="8" t="n">
        <v>72</v>
      </c>
      <c r="I861" s="8" t="n">
        <v>40</v>
      </c>
      <c r="J861" s="8" t="n">
        <v>0</v>
      </c>
      <c r="K861" s="10" t="n">
        <v>0.08</v>
      </c>
      <c r="L861" s="8" t="s">
        <v>39</v>
      </c>
      <c r="M861" s="11" t="n">
        <f aca="false">IF(AND(H861&lt;=Criteria!$C$6,J861&lt;=Criteria!$C$7,L861="Yes",OR(C861&lt;&gt;"Catering",K861&gt;=Criteria!$C$8),D861&lt;&gt;Criteria!$C$9),1,0)</f>
        <v>0</v>
      </c>
    </row>
    <row r="862" customFormat="false" ht="15" hidden="false" customHeight="false" outlineLevel="0" collapsed="false">
      <c r="A862" s="12" t="s">
        <v>1686</v>
      </c>
      <c r="B862" s="12" t="s">
        <v>1687</v>
      </c>
      <c r="C862" s="12" t="s">
        <v>22</v>
      </c>
      <c r="D862" s="12" t="s">
        <v>37</v>
      </c>
      <c r="E862" s="12" t="s">
        <v>38</v>
      </c>
      <c r="F862" s="12" t="s">
        <v>33</v>
      </c>
      <c r="G862" s="13" t="n">
        <v>82000</v>
      </c>
      <c r="H862" s="12" t="n">
        <v>72</v>
      </c>
      <c r="I862" s="12" t="n">
        <v>56</v>
      </c>
      <c r="J862" s="12" t="n">
        <v>0</v>
      </c>
      <c r="K862" s="14" t="n">
        <v>0.12</v>
      </c>
      <c r="L862" s="12" t="s">
        <v>39</v>
      </c>
      <c r="M862" s="15" t="n">
        <f aca="false">IF(AND(H862&lt;=Criteria!$C$6,J862&lt;=Criteria!$C$7,L862="Yes",OR(C862&lt;&gt;"Catering",K862&gt;=Criteria!$C$8),D862&lt;&gt;Criteria!$C$9),1,0)</f>
        <v>1</v>
      </c>
    </row>
    <row r="863" customFormat="false" ht="15" hidden="false" customHeight="false" outlineLevel="0" collapsed="false">
      <c r="A863" s="8" t="s">
        <v>1688</v>
      </c>
      <c r="B863" s="8" t="s">
        <v>1638</v>
      </c>
      <c r="C863" s="8" t="s">
        <v>36</v>
      </c>
      <c r="D863" s="8" t="s">
        <v>48</v>
      </c>
      <c r="E863" s="8" t="s">
        <v>38</v>
      </c>
      <c r="F863" s="8" t="s">
        <v>33</v>
      </c>
      <c r="G863" s="9" t="n">
        <v>76100</v>
      </c>
      <c r="H863" s="8" t="n">
        <v>60</v>
      </c>
      <c r="I863" s="8" t="n">
        <v>26</v>
      </c>
      <c r="J863" s="8" t="n">
        <v>0</v>
      </c>
      <c r="K863" s="10" t="n">
        <v>0.13</v>
      </c>
      <c r="L863" s="8" t="s">
        <v>39</v>
      </c>
      <c r="M863" s="11" t="n">
        <f aca="false">IF(AND(H863&lt;=Criteria!$C$6,J863&lt;=Criteria!$C$7,L863="Yes",OR(C863&lt;&gt;"Catering",K863&gt;=Criteria!$C$8),D863&lt;&gt;Criteria!$C$9),1,0)</f>
        <v>1</v>
      </c>
    </row>
    <row r="864" customFormat="false" ht="15" hidden="false" customHeight="false" outlineLevel="0" collapsed="false">
      <c r="A864" s="12" t="s">
        <v>1689</v>
      </c>
      <c r="B864" s="12" t="s">
        <v>1690</v>
      </c>
      <c r="C864" s="12" t="s">
        <v>32</v>
      </c>
      <c r="D864" s="12" t="s">
        <v>42</v>
      </c>
      <c r="E864" s="12" t="s">
        <v>38</v>
      </c>
      <c r="F864" s="12" t="s">
        <v>25</v>
      </c>
      <c r="G864" s="13" t="n">
        <v>102000</v>
      </c>
      <c r="H864" s="12" t="n">
        <v>48</v>
      </c>
      <c r="I864" s="12" t="n">
        <v>19</v>
      </c>
      <c r="J864" s="12" t="n">
        <v>0</v>
      </c>
      <c r="K864" s="14" t="n">
        <v>0.13</v>
      </c>
      <c r="L864" s="12" t="s">
        <v>39</v>
      </c>
      <c r="M864" s="15" t="n">
        <f aca="false">IF(AND(H864&lt;=Criteria!$C$6,J864&lt;=Criteria!$C$7,L864="Yes",OR(C864&lt;&gt;"Catering",K864&gt;=Criteria!$C$8),D864&lt;&gt;Criteria!$C$9),1,0)</f>
        <v>1</v>
      </c>
    </row>
    <row r="865" customFormat="false" ht="15" hidden="false" customHeight="false" outlineLevel="0" collapsed="false">
      <c r="A865" s="8" t="s">
        <v>1691</v>
      </c>
      <c r="B865" s="8" t="s">
        <v>1692</v>
      </c>
      <c r="C865" s="8" t="s">
        <v>22</v>
      </c>
      <c r="D865" s="8" t="s">
        <v>61</v>
      </c>
      <c r="E865" s="8" t="s">
        <v>24</v>
      </c>
      <c r="F865" s="8" t="s">
        <v>33</v>
      </c>
      <c r="G865" s="9" t="n">
        <v>60800</v>
      </c>
      <c r="H865" s="8" t="n">
        <v>48</v>
      </c>
      <c r="I865" s="8" t="n">
        <v>40</v>
      </c>
      <c r="J865" s="8" t="n">
        <v>0</v>
      </c>
      <c r="K865" s="10" t="n">
        <v>0</v>
      </c>
      <c r="L865" s="8" t="s">
        <v>39</v>
      </c>
      <c r="M865" s="11" t="n">
        <f aca="false">IF(AND(H865&lt;=Criteria!$C$6,J865&lt;=Criteria!$C$7,L865="Yes",OR(C865&lt;&gt;"Catering",K865&gt;=Criteria!$C$8),D865&lt;&gt;Criteria!$C$9),1,0)</f>
        <v>0</v>
      </c>
    </row>
    <row r="866" customFormat="false" ht="15" hidden="false" customHeight="false" outlineLevel="0" collapsed="false">
      <c r="A866" s="12" t="s">
        <v>1693</v>
      </c>
      <c r="B866" s="12" t="s">
        <v>1694</v>
      </c>
      <c r="C866" s="12" t="s">
        <v>32</v>
      </c>
      <c r="D866" s="12" t="s">
        <v>133</v>
      </c>
      <c r="E866" s="12" t="s">
        <v>24</v>
      </c>
      <c r="F866" s="12" t="s">
        <v>53</v>
      </c>
      <c r="G866" s="13" t="n">
        <v>233900</v>
      </c>
      <c r="H866" s="12" t="n">
        <v>60</v>
      </c>
      <c r="I866" s="12" t="n">
        <v>22</v>
      </c>
      <c r="J866" s="12" t="n">
        <v>0</v>
      </c>
      <c r="K866" s="14" t="n">
        <v>0.25</v>
      </c>
      <c r="L866" s="12" t="s">
        <v>39</v>
      </c>
      <c r="M866" s="15" t="n">
        <f aca="false">IF(AND(H866&lt;=Criteria!$C$6,J866&lt;=Criteria!$C$7,L866="Yes",OR(C866&lt;&gt;"Catering",K866&gt;=Criteria!$C$8),D866&lt;&gt;Criteria!$C$9),1,0)</f>
        <v>1</v>
      </c>
    </row>
    <row r="867" customFormat="false" ht="15" hidden="false" customHeight="false" outlineLevel="0" collapsed="false">
      <c r="A867" s="8" t="s">
        <v>1695</v>
      </c>
      <c r="B867" s="8" t="s">
        <v>1696</v>
      </c>
      <c r="C867" s="8" t="s">
        <v>22</v>
      </c>
      <c r="D867" s="8" t="s">
        <v>46</v>
      </c>
      <c r="E867" s="8" t="s">
        <v>24</v>
      </c>
      <c r="F867" s="8" t="s">
        <v>53</v>
      </c>
      <c r="G867" s="9" t="n">
        <v>56400</v>
      </c>
      <c r="H867" s="8" t="n">
        <v>84</v>
      </c>
      <c r="I867" s="8" t="n">
        <v>35</v>
      </c>
      <c r="J867" s="8" t="n">
        <v>0</v>
      </c>
      <c r="K867" s="10" t="n">
        <v>0.21</v>
      </c>
      <c r="L867" s="8" t="s">
        <v>39</v>
      </c>
      <c r="M867" s="11" t="n">
        <f aca="false">IF(AND(H867&lt;=Criteria!$C$6,J867&lt;=Criteria!$C$7,L867="Yes",OR(C867&lt;&gt;"Catering",K867&gt;=Criteria!$C$8),D867&lt;&gt;Criteria!$C$9),1,0)</f>
        <v>0</v>
      </c>
    </row>
    <row r="868" customFormat="false" ht="15" hidden="false" customHeight="false" outlineLevel="0" collapsed="false">
      <c r="A868" s="12" t="s">
        <v>1697</v>
      </c>
      <c r="B868" s="12" t="s">
        <v>1698</v>
      </c>
      <c r="C868" s="12" t="s">
        <v>22</v>
      </c>
      <c r="D868" s="12" t="s">
        <v>61</v>
      </c>
      <c r="E868" s="12" t="s">
        <v>24</v>
      </c>
      <c r="F868" s="12" t="s">
        <v>33</v>
      </c>
      <c r="G868" s="13" t="n">
        <v>76600</v>
      </c>
      <c r="H868" s="12" t="n">
        <v>36</v>
      </c>
      <c r="I868" s="12" t="n">
        <v>14</v>
      </c>
      <c r="J868" s="12" t="n">
        <v>47</v>
      </c>
      <c r="K868" s="14" t="n">
        <v>0.1</v>
      </c>
      <c r="L868" s="12" t="s">
        <v>39</v>
      </c>
      <c r="M868" s="15" t="n">
        <f aca="false">IF(AND(H868&lt;=Criteria!$C$6,J868&lt;=Criteria!$C$7,L868="Yes",OR(C868&lt;&gt;"Catering",K868&gt;=Criteria!$C$8),D868&lt;&gt;Criteria!$C$9),1,0)</f>
        <v>0</v>
      </c>
    </row>
    <row r="869" customFormat="false" ht="15" hidden="false" customHeight="false" outlineLevel="0" collapsed="false">
      <c r="A869" s="8" t="s">
        <v>1699</v>
      </c>
      <c r="B869" s="8" t="s">
        <v>1700</v>
      </c>
      <c r="C869" s="8" t="s">
        <v>32</v>
      </c>
      <c r="D869" s="8" t="s">
        <v>46</v>
      </c>
      <c r="E869" s="8" t="s">
        <v>24</v>
      </c>
      <c r="F869" s="8" t="s">
        <v>33</v>
      </c>
      <c r="G869" s="9" t="n">
        <v>208600</v>
      </c>
      <c r="H869" s="8" t="n">
        <v>72</v>
      </c>
      <c r="I869" s="8" t="n">
        <v>32</v>
      </c>
      <c r="J869" s="8" t="n">
        <v>0</v>
      </c>
      <c r="K869" s="10" t="n">
        <v>0.05</v>
      </c>
      <c r="L869" s="8" t="s">
        <v>39</v>
      </c>
      <c r="M869" s="11" t="n">
        <f aca="false">IF(AND(H869&lt;=Criteria!$C$6,J869&lt;=Criteria!$C$7,L869="Yes",OR(C869&lt;&gt;"Catering",K869&gt;=Criteria!$C$8),D869&lt;&gt;Criteria!$C$9),1,0)</f>
        <v>1</v>
      </c>
    </row>
    <row r="870" customFormat="false" ht="15" hidden="false" customHeight="false" outlineLevel="0" collapsed="false">
      <c r="A870" s="12" t="s">
        <v>1701</v>
      </c>
      <c r="B870" s="12" t="s">
        <v>1702</v>
      </c>
      <c r="C870" s="12" t="s">
        <v>32</v>
      </c>
      <c r="D870" s="12" t="s">
        <v>42</v>
      </c>
      <c r="E870" s="12" t="s">
        <v>38</v>
      </c>
      <c r="F870" s="12" t="s">
        <v>25</v>
      </c>
      <c r="G870" s="13" t="n">
        <v>59300</v>
      </c>
      <c r="H870" s="12" t="n">
        <v>72</v>
      </c>
      <c r="I870" s="12" t="n">
        <v>51</v>
      </c>
      <c r="J870" s="12" t="n">
        <v>0</v>
      </c>
      <c r="K870" s="14" t="n">
        <v>0.16</v>
      </c>
      <c r="L870" s="12" t="s">
        <v>39</v>
      </c>
      <c r="M870" s="15" t="n">
        <f aca="false">IF(AND(H870&lt;=Criteria!$C$6,J870&lt;=Criteria!$C$7,L870="Yes",OR(C870&lt;&gt;"Catering",K870&gt;=Criteria!$C$8),D870&lt;&gt;Criteria!$C$9),1,0)</f>
        <v>1</v>
      </c>
    </row>
    <row r="871" customFormat="false" ht="15" hidden="false" customHeight="false" outlineLevel="0" collapsed="false">
      <c r="A871" s="8" t="s">
        <v>1703</v>
      </c>
      <c r="B871" s="8" t="s">
        <v>1704</v>
      </c>
      <c r="C871" s="8" t="s">
        <v>32</v>
      </c>
      <c r="D871" s="8" t="s">
        <v>42</v>
      </c>
      <c r="E871" s="8" t="s">
        <v>38</v>
      </c>
      <c r="F871" s="8" t="s">
        <v>33</v>
      </c>
      <c r="G871" s="9" t="n">
        <v>94100</v>
      </c>
      <c r="H871" s="8" t="n">
        <v>60</v>
      </c>
      <c r="I871" s="8" t="n">
        <v>26</v>
      </c>
      <c r="J871" s="8" t="n">
        <v>0</v>
      </c>
      <c r="K871" s="10" t="n">
        <v>0.18</v>
      </c>
      <c r="L871" s="8" t="s">
        <v>39</v>
      </c>
      <c r="M871" s="11" t="n">
        <f aca="false">IF(AND(H871&lt;=Criteria!$C$6,J871&lt;=Criteria!$C$7,L871="Yes",OR(C871&lt;&gt;"Catering",K871&gt;=Criteria!$C$8),D871&lt;&gt;Criteria!$C$9),1,0)</f>
        <v>1</v>
      </c>
    </row>
    <row r="872" customFormat="false" ht="15" hidden="false" customHeight="false" outlineLevel="0" collapsed="false">
      <c r="A872" s="12" t="s">
        <v>1705</v>
      </c>
      <c r="B872" s="12" t="s">
        <v>1706</v>
      </c>
      <c r="C872" s="12" t="s">
        <v>22</v>
      </c>
      <c r="D872" s="12" t="s">
        <v>23</v>
      </c>
      <c r="E872" s="12" t="s">
        <v>24</v>
      </c>
      <c r="F872" s="12" t="s">
        <v>25</v>
      </c>
      <c r="G872" s="13" t="n">
        <v>101900</v>
      </c>
      <c r="H872" s="12" t="n">
        <v>60</v>
      </c>
      <c r="I872" s="12" t="n">
        <v>40</v>
      </c>
      <c r="J872" s="12" t="n">
        <v>0</v>
      </c>
      <c r="K872" s="14" t="n">
        <v>0.2</v>
      </c>
      <c r="L872" s="12" t="s">
        <v>39</v>
      </c>
      <c r="M872" s="15" t="n">
        <f aca="false">IF(AND(H872&lt;=Criteria!$C$6,J872&lt;=Criteria!$C$7,L872="Yes",OR(C872&lt;&gt;"Catering",K872&gt;=Criteria!$C$8),D872&lt;&gt;Criteria!$C$9),1,0)</f>
        <v>0</v>
      </c>
    </row>
    <row r="873" customFormat="false" ht="15" hidden="false" customHeight="false" outlineLevel="0" collapsed="false">
      <c r="A873" s="8" t="s">
        <v>1707</v>
      </c>
      <c r="B873" s="8" t="s">
        <v>1708</v>
      </c>
      <c r="C873" s="8" t="s">
        <v>22</v>
      </c>
      <c r="D873" s="8" t="s">
        <v>48</v>
      </c>
      <c r="E873" s="8" t="s">
        <v>38</v>
      </c>
      <c r="F873" s="8" t="s">
        <v>33</v>
      </c>
      <c r="G873" s="9" t="n">
        <v>115100</v>
      </c>
      <c r="H873" s="8" t="n">
        <v>36</v>
      </c>
      <c r="I873" s="8" t="n">
        <v>27</v>
      </c>
      <c r="J873" s="8" t="n">
        <v>0</v>
      </c>
      <c r="K873" s="10" t="n">
        <v>0.21</v>
      </c>
      <c r="L873" s="8" t="s">
        <v>39</v>
      </c>
      <c r="M873" s="11" t="n">
        <f aca="false">IF(AND(H873&lt;=Criteria!$C$6,J873&lt;=Criteria!$C$7,L873="Yes",OR(C873&lt;&gt;"Catering",K873&gt;=Criteria!$C$8),D873&lt;&gt;Criteria!$C$9),1,0)</f>
        <v>1</v>
      </c>
    </row>
    <row r="874" customFormat="false" ht="15" hidden="false" customHeight="false" outlineLevel="0" collapsed="false">
      <c r="A874" s="12" t="s">
        <v>1709</v>
      </c>
      <c r="B874" s="12" t="s">
        <v>1710</v>
      </c>
      <c r="C874" s="12" t="s">
        <v>22</v>
      </c>
      <c r="D874" s="12" t="s">
        <v>108</v>
      </c>
      <c r="E874" s="12" t="s">
        <v>108</v>
      </c>
      <c r="F874" s="12" t="s">
        <v>53</v>
      </c>
      <c r="G874" s="13" t="n">
        <v>31900</v>
      </c>
      <c r="H874" s="12" t="n">
        <v>72</v>
      </c>
      <c r="I874" s="12" t="n">
        <v>26</v>
      </c>
      <c r="J874" s="12" t="n">
        <v>0</v>
      </c>
      <c r="K874" s="14" t="n">
        <v>0.16</v>
      </c>
      <c r="L874" s="12" t="s">
        <v>39</v>
      </c>
      <c r="M874" s="15" t="n">
        <f aca="false">IF(AND(H874&lt;=Criteria!$C$6,J874&lt;=Criteria!$C$7,L874="Yes",OR(C874&lt;&gt;"Catering",K874&gt;=Criteria!$C$8),D874&lt;&gt;Criteria!$C$9),1,0)</f>
        <v>1</v>
      </c>
    </row>
    <row r="875" customFormat="false" ht="15" hidden="false" customHeight="false" outlineLevel="0" collapsed="false">
      <c r="A875" s="8" t="s">
        <v>1711</v>
      </c>
      <c r="B875" s="8" t="s">
        <v>1712</v>
      </c>
      <c r="C875" s="8" t="s">
        <v>32</v>
      </c>
      <c r="D875" s="8" t="s">
        <v>48</v>
      </c>
      <c r="E875" s="8" t="s">
        <v>38</v>
      </c>
      <c r="F875" s="8" t="s">
        <v>25</v>
      </c>
      <c r="G875" s="9" t="n">
        <v>117100</v>
      </c>
      <c r="H875" s="8" t="n">
        <v>48</v>
      </c>
      <c r="I875" s="8" t="n">
        <v>43</v>
      </c>
      <c r="J875" s="8" t="n">
        <v>0</v>
      </c>
      <c r="K875" s="10" t="n">
        <v>0.23</v>
      </c>
      <c r="L875" s="8" t="s">
        <v>39</v>
      </c>
      <c r="M875" s="11" t="n">
        <f aca="false">IF(AND(H875&lt;=Criteria!$C$6,J875&lt;=Criteria!$C$7,L875="Yes",OR(C875&lt;&gt;"Catering",K875&gt;=Criteria!$C$8),D875&lt;&gt;Criteria!$C$9),1,0)</f>
        <v>1</v>
      </c>
    </row>
    <row r="876" customFormat="false" ht="15" hidden="false" customHeight="false" outlineLevel="0" collapsed="false">
      <c r="A876" s="12" t="s">
        <v>1713</v>
      </c>
      <c r="B876" s="12" t="s">
        <v>1638</v>
      </c>
      <c r="C876" s="12" t="s">
        <v>32</v>
      </c>
      <c r="D876" s="12" t="s">
        <v>61</v>
      </c>
      <c r="E876" s="12" t="s">
        <v>24</v>
      </c>
      <c r="F876" s="12" t="s">
        <v>25</v>
      </c>
      <c r="G876" s="13" t="n">
        <v>203100</v>
      </c>
      <c r="H876" s="12" t="n">
        <v>60</v>
      </c>
      <c r="I876" s="12" t="n">
        <v>48</v>
      </c>
      <c r="J876" s="12" t="n">
        <v>0</v>
      </c>
      <c r="K876" s="14" t="n">
        <v>0.25</v>
      </c>
      <c r="L876" s="12" t="s">
        <v>39</v>
      </c>
      <c r="M876" s="15" t="n">
        <f aca="false">IF(AND(H876&lt;=Criteria!$C$6,J876&lt;=Criteria!$C$7,L876="Yes",OR(C876&lt;&gt;"Catering",K876&gt;=Criteria!$C$8),D876&lt;&gt;Criteria!$C$9),1,0)</f>
        <v>1</v>
      </c>
    </row>
    <row r="877" customFormat="false" ht="15" hidden="false" customHeight="false" outlineLevel="0" collapsed="false">
      <c r="A877" s="8" t="s">
        <v>1714</v>
      </c>
      <c r="B877" s="8" t="s">
        <v>1715</v>
      </c>
      <c r="C877" s="8" t="s">
        <v>32</v>
      </c>
      <c r="D877" s="8" t="s">
        <v>37</v>
      </c>
      <c r="E877" s="8" t="s">
        <v>38</v>
      </c>
      <c r="F877" s="8" t="s">
        <v>25</v>
      </c>
      <c r="G877" s="9" t="n">
        <v>236200</v>
      </c>
      <c r="H877" s="8" t="n">
        <v>60</v>
      </c>
      <c r="I877" s="8" t="n">
        <v>47</v>
      </c>
      <c r="J877" s="8" t="n">
        <v>0</v>
      </c>
      <c r="K877" s="10" t="n">
        <v>0.09</v>
      </c>
      <c r="L877" s="8" t="s">
        <v>39</v>
      </c>
      <c r="M877" s="11" t="n">
        <f aca="false">IF(AND(H877&lt;=Criteria!$C$6,J877&lt;=Criteria!$C$7,L877="Yes",OR(C877&lt;&gt;"Catering",K877&gt;=Criteria!$C$8),D877&lt;&gt;Criteria!$C$9),1,0)</f>
        <v>1</v>
      </c>
    </row>
    <row r="878" customFormat="false" ht="15" hidden="false" customHeight="false" outlineLevel="0" collapsed="false">
      <c r="A878" s="12" t="s">
        <v>1716</v>
      </c>
      <c r="B878" s="12" t="s">
        <v>1717</v>
      </c>
      <c r="C878" s="12" t="s">
        <v>22</v>
      </c>
      <c r="D878" s="12" t="s">
        <v>48</v>
      </c>
      <c r="E878" s="12" t="s">
        <v>38</v>
      </c>
      <c r="F878" s="12" t="s">
        <v>25</v>
      </c>
      <c r="G878" s="13" t="n">
        <v>114600</v>
      </c>
      <c r="H878" s="12" t="n">
        <v>48</v>
      </c>
      <c r="I878" s="12" t="n">
        <v>28</v>
      </c>
      <c r="J878" s="12" t="n">
        <v>0</v>
      </c>
      <c r="K878" s="14" t="n">
        <v>0.23</v>
      </c>
      <c r="L878" s="12" t="s">
        <v>39</v>
      </c>
      <c r="M878" s="15" t="n">
        <f aca="false">IF(AND(H878&lt;=Criteria!$C$6,J878&lt;=Criteria!$C$7,L878="Yes",OR(C878&lt;&gt;"Catering",K878&gt;=Criteria!$C$8),D878&lt;&gt;Criteria!$C$9),1,0)</f>
        <v>1</v>
      </c>
    </row>
    <row r="879" customFormat="false" ht="15" hidden="false" customHeight="false" outlineLevel="0" collapsed="false">
      <c r="A879" s="8" t="s">
        <v>1718</v>
      </c>
      <c r="B879" s="8" t="s">
        <v>1719</v>
      </c>
      <c r="C879" s="8" t="s">
        <v>22</v>
      </c>
      <c r="D879" s="8" t="s">
        <v>42</v>
      </c>
      <c r="E879" s="8" t="s">
        <v>38</v>
      </c>
      <c r="F879" s="8" t="s">
        <v>33</v>
      </c>
      <c r="G879" s="9" t="n">
        <v>91500</v>
      </c>
      <c r="H879" s="8" t="n">
        <v>60</v>
      </c>
      <c r="I879" s="8" t="n">
        <v>27</v>
      </c>
      <c r="J879" s="8" t="n">
        <v>0</v>
      </c>
      <c r="K879" s="10" t="n">
        <v>0.06</v>
      </c>
      <c r="L879" s="8" t="s">
        <v>39</v>
      </c>
      <c r="M879" s="11" t="n">
        <f aca="false">IF(AND(H879&lt;=Criteria!$C$6,J879&lt;=Criteria!$C$7,L879="Yes",OR(C879&lt;&gt;"Catering",K879&gt;=Criteria!$C$8),D879&lt;&gt;Criteria!$C$9),1,0)</f>
        <v>0</v>
      </c>
    </row>
    <row r="880" customFormat="false" ht="15" hidden="false" customHeight="false" outlineLevel="0" collapsed="false">
      <c r="A880" s="12" t="s">
        <v>1720</v>
      </c>
      <c r="B880" s="12" t="s">
        <v>1721</v>
      </c>
      <c r="C880" s="12" t="s">
        <v>22</v>
      </c>
      <c r="D880" s="12" t="s">
        <v>48</v>
      </c>
      <c r="E880" s="12" t="s">
        <v>38</v>
      </c>
      <c r="F880" s="12" t="s">
        <v>25</v>
      </c>
      <c r="G880" s="13" t="n">
        <v>121700</v>
      </c>
      <c r="H880" s="12" t="n">
        <v>84</v>
      </c>
      <c r="I880" s="12" t="n">
        <v>42</v>
      </c>
      <c r="J880" s="12" t="n">
        <v>0</v>
      </c>
      <c r="K880" s="14" t="n">
        <v>0.17</v>
      </c>
      <c r="L880" s="12" t="s">
        <v>39</v>
      </c>
      <c r="M880" s="15" t="n">
        <f aca="false">IF(AND(H880&lt;=Criteria!$C$6,J880&lt;=Criteria!$C$7,L880="Yes",OR(C880&lt;&gt;"Catering",K880&gt;=Criteria!$C$8),D880&lt;&gt;Criteria!$C$9),1,0)</f>
        <v>0</v>
      </c>
    </row>
    <row r="881" customFormat="false" ht="15" hidden="false" customHeight="false" outlineLevel="0" collapsed="false">
      <c r="A881" s="8" t="s">
        <v>1722</v>
      </c>
      <c r="B881" s="8" t="s">
        <v>1723</v>
      </c>
      <c r="C881" s="8" t="s">
        <v>36</v>
      </c>
      <c r="D881" s="8" t="s">
        <v>108</v>
      </c>
      <c r="E881" s="8" t="s">
        <v>108</v>
      </c>
      <c r="F881" s="8" t="s">
        <v>33</v>
      </c>
      <c r="G881" s="9" t="n">
        <v>230000</v>
      </c>
      <c r="H881" s="8" t="n">
        <v>60</v>
      </c>
      <c r="I881" s="8" t="n">
        <v>28</v>
      </c>
      <c r="J881" s="8" t="n">
        <v>0</v>
      </c>
      <c r="K881" s="10" t="n">
        <v>0.11</v>
      </c>
      <c r="L881" s="8" t="s">
        <v>39</v>
      </c>
      <c r="M881" s="11" t="n">
        <f aca="false">IF(AND(H881&lt;=Criteria!$C$6,J881&lt;=Criteria!$C$7,L881="Yes",OR(C881&lt;&gt;"Catering",K881&gt;=Criteria!$C$8),D881&lt;&gt;Criteria!$C$9),1,0)</f>
        <v>1</v>
      </c>
    </row>
    <row r="882" customFormat="false" ht="15" hidden="false" customHeight="false" outlineLevel="0" collapsed="false">
      <c r="A882" s="12" t="s">
        <v>1724</v>
      </c>
      <c r="B882" s="12" t="s">
        <v>1725</v>
      </c>
      <c r="C882" s="12" t="s">
        <v>22</v>
      </c>
      <c r="D882" s="12" t="s">
        <v>48</v>
      </c>
      <c r="E882" s="12" t="s">
        <v>38</v>
      </c>
      <c r="F882" s="12" t="s">
        <v>33</v>
      </c>
      <c r="G882" s="13" t="n">
        <v>58100</v>
      </c>
      <c r="H882" s="12" t="n">
        <v>36</v>
      </c>
      <c r="I882" s="12" t="n">
        <v>33</v>
      </c>
      <c r="J882" s="12" t="n">
        <v>0</v>
      </c>
      <c r="K882" s="14" t="n">
        <v>0.22</v>
      </c>
      <c r="L882" s="12" t="s">
        <v>39</v>
      </c>
      <c r="M882" s="15" t="n">
        <f aca="false">IF(AND(H882&lt;=Criteria!$C$6,J882&lt;=Criteria!$C$7,L882="Yes",OR(C882&lt;&gt;"Catering",K882&gt;=Criteria!$C$8),D882&lt;&gt;Criteria!$C$9),1,0)</f>
        <v>1</v>
      </c>
    </row>
    <row r="883" customFormat="false" ht="15" hidden="false" customHeight="false" outlineLevel="0" collapsed="false">
      <c r="A883" s="8" t="s">
        <v>1726</v>
      </c>
      <c r="B883" s="8" t="s">
        <v>1727</v>
      </c>
      <c r="C883" s="8" t="s">
        <v>32</v>
      </c>
      <c r="D883" s="8" t="s">
        <v>37</v>
      </c>
      <c r="E883" s="8" t="s">
        <v>38</v>
      </c>
      <c r="F883" s="8" t="s">
        <v>33</v>
      </c>
      <c r="G883" s="9" t="n">
        <v>41700</v>
      </c>
      <c r="H883" s="8" t="n">
        <v>36</v>
      </c>
      <c r="I883" s="8" t="n">
        <v>23</v>
      </c>
      <c r="J883" s="8" t="n">
        <v>0</v>
      </c>
      <c r="K883" s="10" t="n">
        <v>0.15</v>
      </c>
      <c r="L883" s="8" t="s">
        <v>39</v>
      </c>
      <c r="M883" s="11" t="n">
        <f aca="false">IF(AND(H883&lt;=Criteria!$C$6,J883&lt;=Criteria!$C$7,L883="Yes",OR(C883&lt;&gt;"Catering",K883&gt;=Criteria!$C$8),D883&lt;&gt;Criteria!$C$9),1,0)</f>
        <v>1</v>
      </c>
    </row>
    <row r="884" customFormat="false" ht="15" hidden="false" customHeight="false" outlineLevel="0" collapsed="false">
      <c r="A884" s="12" t="s">
        <v>1728</v>
      </c>
      <c r="B884" s="12" t="s">
        <v>1729</v>
      </c>
      <c r="C884" s="12" t="s">
        <v>22</v>
      </c>
      <c r="D884" s="12" t="s">
        <v>133</v>
      </c>
      <c r="E884" s="12" t="s">
        <v>24</v>
      </c>
      <c r="F884" s="12" t="s">
        <v>33</v>
      </c>
      <c r="G884" s="13" t="n">
        <v>116100</v>
      </c>
      <c r="H884" s="12" t="n">
        <v>72</v>
      </c>
      <c r="I884" s="12" t="n">
        <v>24</v>
      </c>
      <c r="J884" s="12" t="n">
        <v>0</v>
      </c>
      <c r="K884" s="14" t="n">
        <v>0.06</v>
      </c>
      <c r="L884" s="12" t="s">
        <v>39</v>
      </c>
      <c r="M884" s="15" t="n">
        <f aca="false">IF(AND(H884&lt;=Criteria!$C$6,J884&lt;=Criteria!$C$7,L884="Yes",OR(C884&lt;&gt;"Catering",K884&gt;=Criteria!$C$8),D884&lt;&gt;Criteria!$C$9),1,0)</f>
        <v>0</v>
      </c>
    </row>
    <row r="885" customFormat="false" ht="15" hidden="false" customHeight="false" outlineLevel="0" collapsed="false">
      <c r="A885" s="8" t="s">
        <v>1730</v>
      </c>
      <c r="B885" s="8" t="s">
        <v>1731</v>
      </c>
      <c r="C885" s="8" t="s">
        <v>32</v>
      </c>
      <c r="D885" s="8" t="s">
        <v>42</v>
      </c>
      <c r="E885" s="8" t="s">
        <v>38</v>
      </c>
      <c r="F885" s="8" t="s">
        <v>33</v>
      </c>
      <c r="G885" s="9" t="n">
        <v>43400</v>
      </c>
      <c r="H885" s="8" t="n">
        <v>72</v>
      </c>
      <c r="I885" s="8" t="n">
        <v>30</v>
      </c>
      <c r="J885" s="8" t="n">
        <v>0</v>
      </c>
      <c r="K885" s="10" t="n">
        <v>0.13</v>
      </c>
      <c r="L885" s="8" t="s">
        <v>39</v>
      </c>
      <c r="M885" s="11" t="n">
        <f aca="false">IF(AND(H885&lt;=Criteria!$C$6,J885&lt;=Criteria!$C$7,L885="Yes",OR(C885&lt;&gt;"Catering",K885&gt;=Criteria!$C$8),D885&lt;&gt;Criteria!$C$9),1,0)</f>
        <v>1</v>
      </c>
    </row>
    <row r="886" customFormat="false" ht="15" hidden="false" customHeight="false" outlineLevel="0" collapsed="false">
      <c r="A886" s="12" t="s">
        <v>1732</v>
      </c>
      <c r="B886" s="12" t="s">
        <v>1733</v>
      </c>
      <c r="C886" s="12" t="s">
        <v>36</v>
      </c>
      <c r="D886" s="12" t="s">
        <v>42</v>
      </c>
      <c r="E886" s="12" t="s">
        <v>38</v>
      </c>
      <c r="F886" s="12" t="s">
        <v>33</v>
      </c>
      <c r="G886" s="13" t="n">
        <v>177800</v>
      </c>
      <c r="H886" s="12" t="n">
        <v>72</v>
      </c>
      <c r="I886" s="12" t="n">
        <v>34</v>
      </c>
      <c r="J886" s="12" t="n">
        <v>0</v>
      </c>
      <c r="K886" s="14" t="n">
        <v>0.12</v>
      </c>
      <c r="L886" s="12" t="s">
        <v>39</v>
      </c>
      <c r="M886" s="15" t="n">
        <f aca="false">IF(AND(H886&lt;=Criteria!$C$6,J886&lt;=Criteria!$C$7,L886="Yes",OR(C886&lt;&gt;"Catering",K886&gt;=Criteria!$C$8),D886&lt;&gt;Criteria!$C$9),1,0)</f>
        <v>1</v>
      </c>
    </row>
    <row r="887" customFormat="false" ht="15" hidden="false" customHeight="false" outlineLevel="0" collapsed="false">
      <c r="A887" s="8" t="s">
        <v>1734</v>
      </c>
      <c r="B887" s="8" t="s">
        <v>1735</v>
      </c>
      <c r="C887" s="8" t="s">
        <v>32</v>
      </c>
      <c r="D887" s="8" t="s">
        <v>23</v>
      </c>
      <c r="E887" s="8" t="s">
        <v>24</v>
      </c>
      <c r="F887" s="8" t="s">
        <v>33</v>
      </c>
      <c r="G887" s="9" t="n">
        <v>87400</v>
      </c>
      <c r="H887" s="8" t="n">
        <v>72</v>
      </c>
      <c r="I887" s="8" t="n">
        <v>26</v>
      </c>
      <c r="J887" s="8" t="n">
        <v>0</v>
      </c>
      <c r="K887" s="10" t="n">
        <v>0.06</v>
      </c>
      <c r="L887" s="8" t="s">
        <v>39</v>
      </c>
      <c r="M887" s="11" t="n">
        <f aca="false">IF(AND(H887&lt;=Criteria!$C$6,J887&lt;=Criteria!$C$7,L887="Yes",OR(C887&lt;&gt;"Catering",K887&gt;=Criteria!$C$8),D887&lt;&gt;Criteria!$C$9),1,0)</f>
        <v>0</v>
      </c>
    </row>
    <row r="888" customFormat="false" ht="15" hidden="false" customHeight="false" outlineLevel="0" collapsed="false">
      <c r="A888" s="12" t="s">
        <v>1736</v>
      </c>
      <c r="B888" s="12" t="s">
        <v>1737</v>
      </c>
      <c r="C888" s="12" t="s">
        <v>32</v>
      </c>
      <c r="D888" s="12" t="s">
        <v>42</v>
      </c>
      <c r="E888" s="12" t="s">
        <v>38</v>
      </c>
      <c r="F888" s="12" t="s">
        <v>25</v>
      </c>
      <c r="G888" s="13" t="n">
        <v>218200</v>
      </c>
      <c r="H888" s="12" t="n">
        <v>48</v>
      </c>
      <c r="I888" s="12" t="n">
        <v>31</v>
      </c>
      <c r="J888" s="12" t="n">
        <v>0</v>
      </c>
      <c r="K888" s="14" t="n">
        <v>0.24</v>
      </c>
      <c r="L888" s="12" t="s">
        <v>39</v>
      </c>
      <c r="M888" s="15" t="n">
        <f aca="false">IF(AND(H888&lt;=Criteria!$C$6,J888&lt;=Criteria!$C$7,L888="Yes",OR(C888&lt;&gt;"Catering",K888&gt;=Criteria!$C$8),D888&lt;&gt;Criteria!$C$9),1,0)</f>
        <v>1</v>
      </c>
    </row>
    <row r="889" customFormat="false" ht="15" hidden="false" customHeight="false" outlineLevel="0" collapsed="false">
      <c r="A889" s="8" t="s">
        <v>1738</v>
      </c>
      <c r="B889" s="8" t="s">
        <v>1739</v>
      </c>
      <c r="C889" s="8" t="s">
        <v>32</v>
      </c>
      <c r="D889" s="8" t="s">
        <v>37</v>
      </c>
      <c r="E889" s="8" t="s">
        <v>38</v>
      </c>
      <c r="F889" s="8" t="s">
        <v>25</v>
      </c>
      <c r="G889" s="9" t="n">
        <v>101100</v>
      </c>
      <c r="H889" s="8" t="n">
        <v>72</v>
      </c>
      <c r="I889" s="8" t="n">
        <v>20</v>
      </c>
      <c r="J889" s="8" t="n">
        <v>0</v>
      </c>
      <c r="K889" s="10" t="n">
        <v>0.14</v>
      </c>
      <c r="L889" s="8" t="s">
        <v>39</v>
      </c>
      <c r="M889" s="11" t="n">
        <f aca="false">IF(AND(H889&lt;=Criteria!$C$6,J889&lt;=Criteria!$C$7,L889="Yes",OR(C889&lt;&gt;"Catering",K889&gt;=Criteria!$C$8),D889&lt;&gt;Criteria!$C$9),1,0)</f>
        <v>1</v>
      </c>
    </row>
    <row r="890" customFormat="false" ht="15" hidden="false" customHeight="false" outlineLevel="0" collapsed="false">
      <c r="A890" s="12" t="s">
        <v>1740</v>
      </c>
      <c r="B890" s="12" t="s">
        <v>1741</v>
      </c>
      <c r="C890" s="12" t="s">
        <v>22</v>
      </c>
      <c r="D890" s="12" t="s">
        <v>48</v>
      </c>
      <c r="E890" s="12" t="s">
        <v>38</v>
      </c>
      <c r="F890" s="12" t="s">
        <v>33</v>
      </c>
      <c r="G890" s="13" t="n">
        <v>123200</v>
      </c>
      <c r="H890" s="12" t="n">
        <v>72</v>
      </c>
      <c r="I890" s="12" t="n">
        <v>59</v>
      </c>
      <c r="J890" s="12" t="n">
        <v>0</v>
      </c>
      <c r="K890" s="14" t="n">
        <v>0.23</v>
      </c>
      <c r="L890" s="12" t="s">
        <v>39</v>
      </c>
      <c r="M890" s="15" t="n">
        <f aca="false">IF(AND(H890&lt;=Criteria!$C$6,J890&lt;=Criteria!$C$7,L890="Yes",OR(C890&lt;&gt;"Catering",K890&gt;=Criteria!$C$8),D890&lt;&gt;Criteria!$C$9),1,0)</f>
        <v>1</v>
      </c>
    </row>
    <row r="891" customFormat="false" ht="15" hidden="false" customHeight="false" outlineLevel="0" collapsed="false">
      <c r="A891" s="8" t="s">
        <v>1742</v>
      </c>
      <c r="B891" s="8" t="s">
        <v>1743</v>
      </c>
      <c r="C891" s="8" t="s">
        <v>32</v>
      </c>
      <c r="D891" s="8" t="s">
        <v>37</v>
      </c>
      <c r="E891" s="8" t="s">
        <v>38</v>
      </c>
      <c r="F891" s="8" t="s">
        <v>33</v>
      </c>
      <c r="G891" s="9" t="n">
        <v>52800</v>
      </c>
      <c r="H891" s="8" t="n">
        <v>72</v>
      </c>
      <c r="I891" s="8" t="n">
        <v>55</v>
      </c>
      <c r="J891" s="8" t="n">
        <v>0</v>
      </c>
      <c r="K891" s="10" t="n">
        <v>0.24</v>
      </c>
      <c r="L891" s="8" t="s">
        <v>39</v>
      </c>
      <c r="M891" s="11" t="n">
        <f aca="false">IF(AND(H891&lt;=Criteria!$C$6,J891&lt;=Criteria!$C$7,L891="Yes",OR(C891&lt;&gt;"Catering",K891&gt;=Criteria!$C$8),D891&lt;&gt;Criteria!$C$9),1,0)</f>
        <v>1</v>
      </c>
    </row>
    <row r="892" customFormat="false" ht="15" hidden="false" customHeight="false" outlineLevel="0" collapsed="false">
      <c r="A892" s="12" t="s">
        <v>1744</v>
      </c>
      <c r="B892" s="12" t="s">
        <v>1745</v>
      </c>
      <c r="C892" s="12" t="s">
        <v>36</v>
      </c>
      <c r="D892" s="12" t="s">
        <v>23</v>
      </c>
      <c r="E892" s="12" t="s">
        <v>24</v>
      </c>
      <c r="F892" s="12" t="s">
        <v>25</v>
      </c>
      <c r="G892" s="13" t="n">
        <v>314300</v>
      </c>
      <c r="H892" s="12" t="n">
        <v>36</v>
      </c>
      <c r="I892" s="12" t="n">
        <v>18</v>
      </c>
      <c r="J892" s="12" t="n">
        <v>0</v>
      </c>
      <c r="K892" s="14" t="n">
        <v>0.08</v>
      </c>
      <c r="L892" s="12" t="s">
        <v>39</v>
      </c>
      <c r="M892" s="15" t="n">
        <f aca="false">IF(AND(H892&lt;=Criteria!$C$6,J892&lt;=Criteria!$C$7,L892="Yes",OR(C892&lt;&gt;"Catering",K892&gt;=Criteria!$C$8),D892&lt;&gt;Criteria!$C$9),1,0)</f>
        <v>0</v>
      </c>
    </row>
    <row r="893" customFormat="false" ht="15" hidden="false" customHeight="false" outlineLevel="0" collapsed="false">
      <c r="A893" s="8" t="s">
        <v>1746</v>
      </c>
      <c r="B893" s="8" t="s">
        <v>1747</v>
      </c>
      <c r="C893" s="8" t="s">
        <v>22</v>
      </c>
      <c r="D893" s="8" t="s">
        <v>48</v>
      </c>
      <c r="E893" s="8" t="s">
        <v>38</v>
      </c>
      <c r="F893" s="8" t="s">
        <v>53</v>
      </c>
      <c r="G893" s="9" t="n">
        <v>89300</v>
      </c>
      <c r="H893" s="8" t="n">
        <v>48</v>
      </c>
      <c r="I893" s="8" t="n">
        <v>37</v>
      </c>
      <c r="J893" s="8" t="n">
        <v>0</v>
      </c>
      <c r="K893" s="10" t="n">
        <v>0.07</v>
      </c>
      <c r="L893" s="8" t="s">
        <v>39</v>
      </c>
      <c r="M893" s="11" t="n">
        <f aca="false">IF(AND(H893&lt;=Criteria!$C$6,J893&lt;=Criteria!$C$7,L893="Yes",OR(C893&lt;&gt;"Catering",K893&gt;=Criteria!$C$8),D893&lt;&gt;Criteria!$C$9),1,0)</f>
        <v>0</v>
      </c>
    </row>
    <row r="894" customFormat="false" ht="15" hidden="false" customHeight="false" outlineLevel="0" collapsed="false">
      <c r="A894" s="12" t="s">
        <v>1748</v>
      </c>
      <c r="B894" s="12" t="s">
        <v>1749</v>
      </c>
      <c r="C894" s="12" t="s">
        <v>32</v>
      </c>
      <c r="D894" s="12" t="s">
        <v>37</v>
      </c>
      <c r="E894" s="12" t="s">
        <v>38</v>
      </c>
      <c r="F894" s="12" t="s">
        <v>25</v>
      </c>
      <c r="G894" s="13" t="n">
        <v>103900</v>
      </c>
      <c r="H894" s="12" t="n">
        <v>60</v>
      </c>
      <c r="I894" s="12" t="n">
        <v>50</v>
      </c>
      <c r="J894" s="12" t="n">
        <v>0</v>
      </c>
      <c r="K894" s="14" t="n">
        <v>0.15</v>
      </c>
      <c r="L894" s="12" t="s">
        <v>39</v>
      </c>
      <c r="M894" s="15" t="n">
        <f aca="false">IF(AND(H894&lt;=Criteria!$C$6,J894&lt;=Criteria!$C$7,L894="Yes",OR(C894&lt;&gt;"Catering",K894&gt;=Criteria!$C$8),D894&lt;&gt;Criteria!$C$9),1,0)</f>
        <v>1</v>
      </c>
    </row>
    <row r="895" customFormat="false" ht="15" hidden="false" customHeight="false" outlineLevel="0" collapsed="false">
      <c r="A895" s="8" t="s">
        <v>1750</v>
      </c>
      <c r="B895" s="8" t="s">
        <v>1751</v>
      </c>
      <c r="C895" s="8" t="s">
        <v>22</v>
      </c>
      <c r="D895" s="8" t="s">
        <v>42</v>
      </c>
      <c r="E895" s="8" t="s">
        <v>38</v>
      </c>
      <c r="F895" s="8" t="s">
        <v>53</v>
      </c>
      <c r="G895" s="9" t="n">
        <v>87100</v>
      </c>
      <c r="H895" s="8" t="n">
        <v>72</v>
      </c>
      <c r="I895" s="8" t="n">
        <v>50</v>
      </c>
      <c r="J895" s="8" t="n">
        <v>0</v>
      </c>
      <c r="K895" s="10" t="n">
        <v>0.21</v>
      </c>
      <c r="L895" s="8" t="s">
        <v>39</v>
      </c>
      <c r="M895" s="11" t="n">
        <f aca="false">IF(AND(H895&lt;=Criteria!$C$6,J895&lt;=Criteria!$C$7,L895="Yes",OR(C895&lt;&gt;"Catering",K895&gt;=Criteria!$C$8),D895&lt;&gt;Criteria!$C$9),1,0)</f>
        <v>1</v>
      </c>
    </row>
    <row r="896" customFormat="false" ht="15" hidden="false" customHeight="false" outlineLevel="0" collapsed="false">
      <c r="A896" s="12" t="s">
        <v>1752</v>
      </c>
      <c r="B896" s="12" t="s">
        <v>1753</v>
      </c>
      <c r="C896" s="12" t="s">
        <v>22</v>
      </c>
      <c r="D896" s="12" t="s">
        <v>42</v>
      </c>
      <c r="E896" s="12" t="s">
        <v>38</v>
      </c>
      <c r="F896" s="12" t="s">
        <v>25</v>
      </c>
      <c r="G896" s="13" t="n">
        <v>51500</v>
      </c>
      <c r="H896" s="12" t="n">
        <v>48</v>
      </c>
      <c r="I896" s="12" t="n">
        <v>43</v>
      </c>
      <c r="J896" s="12" t="n">
        <v>25</v>
      </c>
      <c r="K896" s="14" t="n">
        <v>0.19</v>
      </c>
      <c r="L896" s="12" t="s">
        <v>39</v>
      </c>
      <c r="M896" s="15" t="n">
        <f aca="false">IF(AND(H896&lt;=Criteria!$C$6,J896&lt;=Criteria!$C$7,L896="Yes",OR(C896&lt;&gt;"Catering",K896&gt;=Criteria!$C$8),D896&lt;&gt;Criteria!$C$9),1,0)</f>
        <v>1</v>
      </c>
    </row>
    <row r="897" customFormat="false" ht="15" hidden="false" customHeight="false" outlineLevel="0" collapsed="false">
      <c r="A897" s="8" t="s">
        <v>1754</v>
      </c>
      <c r="B897" s="8" t="s">
        <v>1755</v>
      </c>
      <c r="C897" s="8" t="s">
        <v>36</v>
      </c>
      <c r="D897" s="8" t="s">
        <v>37</v>
      </c>
      <c r="E897" s="8" t="s">
        <v>38</v>
      </c>
      <c r="F897" s="8" t="s">
        <v>33</v>
      </c>
      <c r="G897" s="9" t="n">
        <v>95300</v>
      </c>
      <c r="H897" s="8" t="n">
        <v>36</v>
      </c>
      <c r="I897" s="8" t="n">
        <v>28</v>
      </c>
      <c r="J897" s="8" t="n">
        <v>0</v>
      </c>
      <c r="K897" s="10" t="n">
        <v>0.15</v>
      </c>
      <c r="L897" s="8" t="s">
        <v>39</v>
      </c>
      <c r="M897" s="11" t="n">
        <f aca="false">IF(AND(H897&lt;=Criteria!$C$6,J897&lt;=Criteria!$C$7,L897="Yes",OR(C897&lt;&gt;"Catering",K897&gt;=Criteria!$C$8),D897&lt;&gt;Criteria!$C$9),1,0)</f>
        <v>1</v>
      </c>
    </row>
    <row r="898" customFormat="false" ht="15" hidden="false" customHeight="false" outlineLevel="0" collapsed="false">
      <c r="A898" s="12" t="s">
        <v>1756</v>
      </c>
      <c r="B898" s="12" t="s">
        <v>1757</v>
      </c>
      <c r="C898" s="12" t="s">
        <v>32</v>
      </c>
      <c r="D898" s="12" t="s">
        <v>48</v>
      </c>
      <c r="E898" s="12" t="s">
        <v>38</v>
      </c>
      <c r="F898" s="12" t="s">
        <v>33</v>
      </c>
      <c r="G898" s="13" t="n">
        <v>59900</v>
      </c>
      <c r="H898" s="12" t="n">
        <v>36</v>
      </c>
      <c r="I898" s="12" t="n">
        <v>13</v>
      </c>
      <c r="J898" s="12" t="n">
        <v>0</v>
      </c>
      <c r="K898" s="14" t="n">
        <v>0.14</v>
      </c>
      <c r="L898" s="12" t="s">
        <v>39</v>
      </c>
      <c r="M898" s="15" t="n">
        <f aca="false">IF(AND(H898&lt;=Criteria!$C$6,J898&lt;=Criteria!$C$7,L898="Yes",OR(C898&lt;&gt;"Catering",K898&gt;=Criteria!$C$8),D898&lt;&gt;Criteria!$C$9),1,0)</f>
        <v>1</v>
      </c>
    </row>
    <row r="899" customFormat="false" ht="15" hidden="false" customHeight="false" outlineLevel="0" collapsed="false">
      <c r="A899" s="8" t="s">
        <v>1758</v>
      </c>
      <c r="B899" s="8" t="s">
        <v>1759</v>
      </c>
      <c r="C899" s="8" t="s">
        <v>32</v>
      </c>
      <c r="D899" s="8" t="s">
        <v>42</v>
      </c>
      <c r="E899" s="8" t="s">
        <v>38</v>
      </c>
      <c r="F899" s="8" t="s">
        <v>33</v>
      </c>
      <c r="G899" s="9" t="n">
        <v>150900</v>
      </c>
      <c r="H899" s="8" t="n">
        <v>72</v>
      </c>
      <c r="I899" s="8" t="n">
        <v>46</v>
      </c>
      <c r="J899" s="8" t="n">
        <v>0</v>
      </c>
      <c r="K899" s="10" t="n">
        <v>0.22</v>
      </c>
      <c r="L899" s="8" t="s">
        <v>39</v>
      </c>
      <c r="M899" s="11" t="n">
        <f aca="false">IF(AND(H899&lt;=Criteria!$C$6,J899&lt;=Criteria!$C$7,L899="Yes",OR(C899&lt;&gt;"Catering",K899&gt;=Criteria!$C$8),D899&lt;&gt;Criteria!$C$9),1,0)</f>
        <v>1</v>
      </c>
    </row>
    <row r="900" customFormat="false" ht="15" hidden="false" customHeight="false" outlineLevel="0" collapsed="false">
      <c r="A900" s="12" t="s">
        <v>1760</v>
      </c>
      <c r="B900" s="12" t="s">
        <v>1761</v>
      </c>
      <c r="C900" s="12" t="s">
        <v>36</v>
      </c>
      <c r="D900" s="12" t="s">
        <v>37</v>
      </c>
      <c r="E900" s="12" t="s">
        <v>38</v>
      </c>
      <c r="F900" s="12" t="s">
        <v>25</v>
      </c>
      <c r="G900" s="13" t="n">
        <v>83100</v>
      </c>
      <c r="H900" s="12" t="n">
        <v>48</v>
      </c>
      <c r="I900" s="12" t="n">
        <v>22</v>
      </c>
      <c r="J900" s="12" t="n">
        <v>0</v>
      </c>
      <c r="K900" s="14" t="n">
        <v>0.24</v>
      </c>
      <c r="L900" s="12" t="s">
        <v>39</v>
      </c>
      <c r="M900" s="15" t="n">
        <f aca="false">IF(AND(H900&lt;=Criteria!$C$6,J900&lt;=Criteria!$C$7,L900="Yes",OR(C900&lt;&gt;"Catering",K900&gt;=Criteria!$C$8),D900&lt;&gt;Criteria!$C$9),1,0)</f>
        <v>1</v>
      </c>
    </row>
    <row r="901" customFormat="false" ht="15" hidden="false" customHeight="false" outlineLevel="0" collapsed="false">
      <c r="A901" s="8" t="s">
        <v>1762</v>
      </c>
      <c r="B901" s="8" t="s">
        <v>1763</v>
      </c>
      <c r="C901" s="8" t="s">
        <v>22</v>
      </c>
      <c r="D901" s="8" t="s">
        <v>23</v>
      </c>
      <c r="E901" s="8" t="s">
        <v>24</v>
      </c>
      <c r="F901" s="8" t="s">
        <v>53</v>
      </c>
      <c r="G901" s="9" t="n">
        <v>53000</v>
      </c>
      <c r="H901" s="8" t="n">
        <v>72</v>
      </c>
      <c r="I901" s="8" t="n">
        <v>67</v>
      </c>
      <c r="J901" s="8" t="n">
        <v>0</v>
      </c>
      <c r="K901" s="10" t="n">
        <v>0.15</v>
      </c>
      <c r="L901" s="8" t="s">
        <v>39</v>
      </c>
      <c r="M901" s="11" t="n">
        <f aca="false">IF(AND(H901&lt;=Criteria!$C$6,J901&lt;=Criteria!$C$7,L901="Yes",OR(C901&lt;&gt;"Catering",K901&gt;=Criteria!$C$8),D901&lt;&gt;Criteria!$C$9),1,0)</f>
        <v>0</v>
      </c>
    </row>
    <row r="902" customFormat="false" ht="15" hidden="false" customHeight="false" outlineLevel="0" collapsed="false">
      <c r="A902" s="12" t="s">
        <v>1764</v>
      </c>
      <c r="B902" s="12" t="s">
        <v>1739</v>
      </c>
      <c r="C902" s="12" t="s">
        <v>32</v>
      </c>
      <c r="D902" s="12" t="s">
        <v>37</v>
      </c>
      <c r="E902" s="12" t="s">
        <v>38</v>
      </c>
      <c r="F902" s="12" t="s">
        <v>25</v>
      </c>
      <c r="G902" s="13" t="n">
        <v>168300</v>
      </c>
      <c r="H902" s="12" t="n">
        <v>36</v>
      </c>
      <c r="I902" s="12" t="n">
        <v>15</v>
      </c>
      <c r="J902" s="12" t="n">
        <v>0</v>
      </c>
      <c r="K902" s="14" t="n">
        <v>0.05</v>
      </c>
      <c r="L902" s="12" t="s">
        <v>39</v>
      </c>
      <c r="M902" s="15" t="n">
        <f aca="false">IF(AND(H902&lt;=Criteria!$C$6,J902&lt;=Criteria!$C$7,L902="Yes",OR(C902&lt;&gt;"Catering",K902&gt;=Criteria!$C$8),D902&lt;&gt;Criteria!$C$9),1,0)</f>
        <v>1</v>
      </c>
    </row>
    <row r="903" customFormat="false" ht="15" hidden="false" customHeight="false" outlineLevel="0" collapsed="false">
      <c r="A903" s="8" t="s">
        <v>1765</v>
      </c>
      <c r="B903" s="8" t="s">
        <v>1766</v>
      </c>
      <c r="C903" s="8" t="s">
        <v>36</v>
      </c>
      <c r="D903" s="8" t="s">
        <v>48</v>
      </c>
      <c r="E903" s="8" t="s">
        <v>38</v>
      </c>
      <c r="F903" s="8" t="s">
        <v>33</v>
      </c>
      <c r="G903" s="9" t="n">
        <v>220800</v>
      </c>
      <c r="H903" s="8" t="n">
        <v>60</v>
      </c>
      <c r="I903" s="8" t="n">
        <v>38</v>
      </c>
      <c r="J903" s="8" t="n">
        <v>0</v>
      </c>
      <c r="K903" s="10" t="n">
        <v>0.08</v>
      </c>
      <c r="L903" s="8" t="s">
        <v>39</v>
      </c>
      <c r="M903" s="11" t="n">
        <f aca="false">IF(AND(H903&lt;=Criteria!$C$6,J903&lt;=Criteria!$C$7,L903="Yes",OR(C903&lt;&gt;"Catering",K903&gt;=Criteria!$C$8),D903&lt;&gt;Criteria!$C$9),1,0)</f>
        <v>1</v>
      </c>
    </row>
    <row r="904" customFormat="false" ht="15" hidden="false" customHeight="false" outlineLevel="0" collapsed="false">
      <c r="A904" s="12" t="s">
        <v>1767</v>
      </c>
      <c r="B904" s="12" t="s">
        <v>1768</v>
      </c>
      <c r="C904" s="12" t="s">
        <v>22</v>
      </c>
      <c r="D904" s="12" t="s">
        <v>37</v>
      </c>
      <c r="E904" s="12" t="s">
        <v>38</v>
      </c>
      <c r="F904" s="12" t="s">
        <v>33</v>
      </c>
      <c r="G904" s="13" t="n">
        <v>45800</v>
      </c>
      <c r="H904" s="12" t="n">
        <v>72</v>
      </c>
      <c r="I904" s="12" t="n">
        <v>34</v>
      </c>
      <c r="J904" s="12" t="n">
        <v>0</v>
      </c>
      <c r="K904" s="14" t="n">
        <v>0</v>
      </c>
      <c r="L904" s="12" t="s">
        <v>39</v>
      </c>
      <c r="M904" s="15" t="n">
        <f aca="false">IF(AND(H904&lt;=Criteria!$C$6,J904&lt;=Criteria!$C$7,L904="Yes",OR(C904&lt;&gt;"Catering",K904&gt;=Criteria!$C$8),D904&lt;&gt;Criteria!$C$9),1,0)</f>
        <v>0</v>
      </c>
    </row>
    <row r="905" customFormat="false" ht="15" hidden="false" customHeight="false" outlineLevel="0" collapsed="false">
      <c r="A905" s="8" t="s">
        <v>1769</v>
      </c>
      <c r="B905" s="8" t="s">
        <v>1770</v>
      </c>
      <c r="C905" s="8" t="s">
        <v>22</v>
      </c>
      <c r="D905" s="8" t="s">
        <v>42</v>
      </c>
      <c r="E905" s="8" t="s">
        <v>38</v>
      </c>
      <c r="F905" s="8" t="s">
        <v>33</v>
      </c>
      <c r="G905" s="9" t="n">
        <v>124700</v>
      </c>
      <c r="H905" s="8" t="n">
        <v>72</v>
      </c>
      <c r="I905" s="8" t="n">
        <v>57</v>
      </c>
      <c r="J905" s="8" t="n">
        <v>0</v>
      </c>
      <c r="K905" s="10" t="n">
        <v>0.17</v>
      </c>
      <c r="L905" s="8" t="s">
        <v>39</v>
      </c>
      <c r="M905" s="11" t="n">
        <f aca="false">IF(AND(H905&lt;=Criteria!$C$6,J905&lt;=Criteria!$C$7,L905="Yes",OR(C905&lt;&gt;"Catering",K905&gt;=Criteria!$C$8),D905&lt;&gt;Criteria!$C$9),1,0)</f>
        <v>1</v>
      </c>
    </row>
    <row r="906" customFormat="false" ht="15" hidden="false" customHeight="false" outlineLevel="0" collapsed="false">
      <c r="A906" s="12" t="s">
        <v>1771</v>
      </c>
      <c r="B906" s="12" t="s">
        <v>1772</v>
      </c>
      <c r="C906" s="12" t="s">
        <v>32</v>
      </c>
      <c r="D906" s="12" t="s">
        <v>37</v>
      </c>
      <c r="E906" s="12" t="s">
        <v>38</v>
      </c>
      <c r="F906" s="12" t="s">
        <v>25</v>
      </c>
      <c r="G906" s="13" t="n">
        <v>121400</v>
      </c>
      <c r="H906" s="12" t="n">
        <v>60</v>
      </c>
      <c r="I906" s="12" t="n">
        <v>17</v>
      </c>
      <c r="J906" s="12" t="n">
        <v>0</v>
      </c>
      <c r="K906" s="14" t="n">
        <v>0.15</v>
      </c>
      <c r="L906" s="12" t="s">
        <v>39</v>
      </c>
      <c r="M906" s="15" t="n">
        <f aca="false">IF(AND(H906&lt;=Criteria!$C$6,J906&lt;=Criteria!$C$7,L906="Yes",OR(C906&lt;&gt;"Catering",K906&gt;=Criteria!$C$8),D906&lt;&gt;Criteria!$C$9),1,0)</f>
        <v>1</v>
      </c>
    </row>
    <row r="907" customFormat="false" ht="15" hidden="false" customHeight="false" outlineLevel="0" collapsed="false">
      <c r="A907" s="8" t="s">
        <v>1773</v>
      </c>
      <c r="B907" s="8" t="s">
        <v>1774</v>
      </c>
      <c r="C907" s="8" t="s">
        <v>32</v>
      </c>
      <c r="D907" s="8" t="s">
        <v>108</v>
      </c>
      <c r="E907" s="8" t="s">
        <v>108</v>
      </c>
      <c r="F907" s="8" t="s">
        <v>33</v>
      </c>
      <c r="G907" s="9" t="n">
        <v>129100</v>
      </c>
      <c r="H907" s="8" t="n">
        <v>72</v>
      </c>
      <c r="I907" s="8" t="n">
        <v>20</v>
      </c>
      <c r="J907" s="8" t="n">
        <v>0</v>
      </c>
      <c r="K907" s="10" t="n">
        <v>0.23</v>
      </c>
      <c r="L907" s="8" t="s">
        <v>39</v>
      </c>
      <c r="M907" s="11" t="n">
        <f aca="false">IF(AND(H907&lt;=Criteria!$C$6,J907&lt;=Criteria!$C$7,L907="Yes",OR(C907&lt;&gt;"Catering",K907&gt;=Criteria!$C$8),D907&lt;&gt;Criteria!$C$9),1,0)</f>
        <v>1</v>
      </c>
    </row>
    <row r="908" customFormat="false" ht="15" hidden="false" customHeight="false" outlineLevel="0" collapsed="false">
      <c r="A908" s="12" t="s">
        <v>1775</v>
      </c>
      <c r="B908" s="12" t="s">
        <v>1776</v>
      </c>
      <c r="C908" s="12" t="s">
        <v>32</v>
      </c>
      <c r="D908" s="12" t="s">
        <v>37</v>
      </c>
      <c r="E908" s="12" t="s">
        <v>38</v>
      </c>
      <c r="F908" s="12" t="s">
        <v>33</v>
      </c>
      <c r="G908" s="13" t="n">
        <v>69400</v>
      </c>
      <c r="H908" s="12" t="n">
        <v>36</v>
      </c>
      <c r="I908" s="12" t="n">
        <v>32</v>
      </c>
      <c r="J908" s="12" t="n">
        <v>0</v>
      </c>
      <c r="K908" s="14" t="n">
        <v>0.15</v>
      </c>
      <c r="L908" s="12" t="s">
        <v>39</v>
      </c>
      <c r="M908" s="15" t="n">
        <f aca="false">IF(AND(H908&lt;=Criteria!$C$6,J908&lt;=Criteria!$C$7,L908="Yes",OR(C908&lt;&gt;"Catering",K908&gt;=Criteria!$C$8),D908&lt;&gt;Criteria!$C$9),1,0)</f>
        <v>1</v>
      </c>
    </row>
    <row r="909" customFormat="false" ht="15" hidden="false" customHeight="false" outlineLevel="0" collapsed="false">
      <c r="A909" s="8" t="s">
        <v>1777</v>
      </c>
      <c r="B909" s="8" t="s">
        <v>1778</v>
      </c>
      <c r="C909" s="8" t="s">
        <v>32</v>
      </c>
      <c r="D909" s="8" t="s">
        <v>37</v>
      </c>
      <c r="E909" s="8" t="s">
        <v>38</v>
      </c>
      <c r="F909" s="8" t="s">
        <v>25</v>
      </c>
      <c r="G909" s="9" t="n">
        <v>91800</v>
      </c>
      <c r="H909" s="8" t="n">
        <v>60</v>
      </c>
      <c r="I909" s="8" t="n">
        <v>39</v>
      </c>
      <c r="J909" s="8" t="n">
        <v>0</v>
      </c>
      <c r="K909" s="10" t="n">
        <v>0.14</v>
      </c>
      <c r="L909" s="8" t="s">
        <v>39</v>
      </c>
      <c r="M909" s="11" t="n">
        <f aca="false">IF(AND(H909&lt;=Criteria!$C$6,J909&lt;=Criteria!$C$7,L909="Yes",OR(C909&lt;&gt;"Catering",K909&gt;=Criteria!$C$8),D909&lt;&gt;Criteria!$C$9),1,0)</f>
        <v>1</v>
      </c>
    </row>
    <row r="910" customFormat="false" ht="15" hidden="false" customHeight="false" outlineLevel="0" collapsed="false">
      <c r="A910" s="12" t="s">
        <v>1779</v>
      </c>
      <c r="B910" s="12" t="s">
        <v>1780</v>
      </c>
      <c r="C910" s="12" t="s">
        <v>36</v>
      </c>
      <c r="D910" s="12" t="s">
        <v>42</v>
      </c>
      <c r="E910" s="12" t="s">
        <v>38</v>
      </c>
      <c r="F910" s="12" t="s">
        <v>33</v>
      </c>
      <c r="G910" s="13" t="n">
        <v>368900</v>
      </c>
      <c r="H910" s="12" t="n">
        <v>48</v>
      </c>
      <c r="I910" s="12" t="n">
        <v>31</v>
      </c>
      <c r="J910" s="12" t="n">
        <v>0</v>
      </c>
      <c r="K910" s="14" t="n">
        <v>0.24</v>
      </c>
      <c r="L910" s="12" t="s">
        <v>39</v>
      </c>
      <c r="M910" s="15" t="n">
        <f aca="false">IF(AND(H910&lt;=Criteria!$C$6,J910&lt;=Criteria!$C$7,L910="Yes",OR(C910&lt;&gt;"Catering",K910&gt;=Criteria!$C$8),D910&lt;&gt;Criteria!$C$9),1,0)</f>
        <v>1</v>
      </c>
    </row>
    <row r="911" customFormat="false" ht="15" hidden="false" customHeight="false" outlineLevel="0" collapsed="false">
      <c r="A911" s="8" t="s">
        <v>1781</v>
      </c>
      <c r="B911" s="8" t="s">
        <v>1782</v>
      </c>
      <c r="C911" s="8" t="s">
        <v>36</v>
      </c>
      <c r="D911" s="8" t="s">
        <v>42</v>
      </c>
      <c r="E911" s="8" t="s">
        <v>38</v>
      </c>
      <c r="F911" s="8" t="s">
        <v>33</v>
      </c>
      <c r="G911" s="9" t="n">
        <v>329900</v>
      </c>
      <c r="H911" s="8" t="n">
        <v>60</v>
      </c>
      <c r="I911" s="8" t="n">
        <v>45</v>
      </c>
      <c r="J911" s="8" t="n">
        <v>0</v>
      </c>
      <c r="K911" s="10" t="n">
        <v>0.19</v>
      </c>
      <c r="L911" s="8" t="s">
        <v>39</v>
      </c>
      <c r="M911" s="11" t="n">
        <f aca="false">IF(AND(H911&lt;=Criteria!$C$6,J911&lt;=Criteria!$C$7,L911="Yes",OR(C911&lt;&gt;"Catering",K911&gt;=Criteria!$C$8),D911&lt;&gt;Criteria!$C$9),1,0)</f>
        <v>1</v>
      </c>
    </row>
    <row r="912" customFormat="false" ht="15" hidden="false" customHeight="false" outlineLevel="0" collapsed="false">
      <c r="A912" s="12" t="s">
        <v>1783</v>
      </c>
      <c r="B912" s="12" t="s">
        <v>1784</v>
      </c>
      <c r="C912" s="12" t="s">
        <v>22</v>
      </c>
      <c r="D912" s="12" t="s">
        <v>37</v>
      </c>
      <c r="E912" s="12" t="s">
        <v>38</v>
      </c>
      <c r="F912" s="12" t="s">
        <v>53</v>
      </c>
      <c r="G912" s="13" t="n">
        <v>114400</v>
      </c>
      <c r="H912" s="12" t="n">
        <v>72</v>
      </c>
      <c r="I912" s="12" t="n">
        <v>20</v>
      </c>
      <c r="J912" s="12" t="n">
        <v>0</v>
      </c>
      <c r="K912" s="14" t="n">
        <v>0.07</v>
      </c>
      <c r="L912" s="12" t="s">
        <v>39</v>
      </c>
      <c r="M912" s="15" t="n">
        <f aca="false">IF(AND(H912&lt;=Criteria!$C$6,J912&lt;=Criteria!$C$7,L912="Yes",OR(C912&lt;&gt;"Catering",K912&gt;=Criteria!$C$8),D912&lt;&gt;Criteria!$C$9),1,0)</f>
        <v>0</v>
      </c>
    </row>
    <row r="913" customFormat="false" ht="15" hidden="false" customHeight="false" outlineLevel="0" collapsed="false">
      <c r="A913" s="8" t="s">
        <v>1785</v>
      </c>
      <c r="B913" s="8" t="s">
        <v>1786</v>
      </c>
      <c r="C913" s="8" t="s">
        <v>36</v>
      </c>
      <c r="D913" s="8" t="s">
        <v>48</v>
      </c>
      <c r="E913" s="8" t="s">
        <v>38</v>
      </c>
      <c r="F913" s="8" t="s">
        <v>33</v>
      </c>
      <c r="G913" s="9" t="n">
        <v>176400</v>
      </c>
      <c r="H913" s="8" t="n">
        <v>60</v>
      </c>
      <c r="I913" s="8" t="n">
        <v>24</v>
      </c>
      <c r="J913" s="8" t="n">
        <v>0</v>
      </c>
      <c r="K913" s="10" t="n">
        <v>0.19</v>
      </c>
      <c r="L913" s="8" t="s">
        <v>39</v>
      </c>
      <c r="M913" s="11" t="n">
        <f aca="false">IF(AND(H913&lt;=Criteria!$C$6,J913&lt;=Criteria!$C$7,L913="Yes",OR(C913&lt;&gt;"Catering",K913&gt;=Criteria!$C$8),D913&lt;&gt;Criteria!$C$9),1,0)</f>
        <v>1</v>
      </c>
    </row>
    <row r="914" customFormat="false" ht="15" hidden="false" customHeight="false" outlineLevel="0" collapsed="false">
      <c r="A914" s="12" t="s">
        <v>1787</v>
      </c>
      <c r="B914" s="12" t="s">
        <v>1788</v>
      </c>
      <c r="C914" s="12" t="s">
        <v>32</v>
      </c>
      <c r="D914" s="12" t="s">
        <v>133</v>
      </c>
      <c r="E914" s="12" t="s">
        <v>24</v>
      </c>
      <c r="F914" s="12" t="s">
        <v>33</v>
      </c>
      <c r="G914" s="13" t="n">
        <v>137000</v>
      </c>
      <c r="H914" s="12" t="n">
        <v>72</v>
      </c>
      <c r="I914" s="12" t="n">
        <v>36</v>
      </c>
      <c r="J914" s="12" t="n">
        <v>0</v>
      </c>
      <c r="K914" s="14" t="n">
        <v>0.21</v>
      </c>
      <c r="L914" s="12" t="s">
        <v>39</v>
      </c>
      <c r="M914" s="15" t="n">
        <f aca="false">IF(AND(H914&lt;=Criteria!$C$6,J914&lt;=Criteria!$C$7,L914="Yes",OR(C914&lt;&gt;"Catering",K914&gt;=Criteria!$C$8),D914&lt;&gt;Criteria!$C$9),1,0)</f>
        <v>1</v>
      </c>
    </row>
    <row r="915" customFormat="false" ht="15" hidden="false" customHeight="false" outlineLevel="0" collapsed="false">
      <c r="A915" s="8" t="s">
        <v>1789</v>
      </c>
      <c r="B915" s="8" t="s">
        <v>1739</v>
      </c>
      <c r="C915" s="8" t="s">
        <v>32</v>
      </c>
      <c r="D915" s="8" t="s">
        <v>61</v>
      </c>
      <c r="E915" s="8" t="s">
        <v>24</v>
      </c>
      <c r="F915" s="8" t="s">
        <v>53</v>
      </c>
      <c r="G915" s="9" t="n">
        <v>47500</v>
      </c>
      <c r="H915" s="8" t="n">
        <v>48</v>
      </c>
      <c r="I915" s="8" t="n">
        <v>42</v>
      </c>
      <c r="J915" s="8" t="n">
        <v>0</v>
      </c>
      <c r="K915" s="10" t="n">
        <v>0.16</v>
      </c>
      <c r="L915" s="8" t="s">
        <v>39</v>
      </c>
      <c r="M915" s="11" t="n">
        <f aca="false">IF(AND(H915&lt;=Criteria!$C$6,J915&lt;=Criteria!$C$7,L915="Yes",OR(C915&lt;&gt;"Catering",K915&gt;=Criteria!$C$8),D915&lt;&gt;Criteria!$C$9),1,0)</f>
        <v>1</v>
      </c>
    </row>
    <row r="916" customFormat="false" ht="15" hidden="false" customHeight="false" outlineLevel="0" collapsed="false">
      <c r="A916" s="12" t="s">
        <v>1790</v>
      </c>
      <c r="B916" s="12" t="s">
        <v>1791</v>
      </c>
      <c r="C916" s="12" t="s">
        <v>32</v>
      </c>
      <c r="D916" s="12" t="s">
        <v>42</v>
      </c>
      <c r="E916" s="12" t="s">
        <v>38</v>
      </c>
      <c r="F916" s="12" t="s">
        <v>25</v>
      </c>
      <c r="G916" s="13" t="n">
        <v>49200</v>
      </c>
      <c r="H916" s="12" t="n">
        <v>48</v>
      </c>
      <c r="I916" s="12" t="n">
        <v>39</v>
      </c>
      <c r="J916" s="12" t="n">
        <v>0</v>
      </c>
      <c r="K916" s="14" t="n">
        <v>0.14</v>
      </c>
      <c r="L916" s="12" t="s">
        <v>39</v>
      </c>
      <c r="M916" s="15" t="n">
        <f aca="false">IF(AND(H916&lt;=Criteria!$C$6,J916&lt;=Criteria!$C$7,L916="Yes",OR(C916&lt;&gt;"Catering",K916&gt;=Criteria!$C$8),D916&lt;&gt;Criteria!$C$9),1,0)</f>
        <v>1</v>
      </c>
    </row>
    <row r="917" customFormat="false" ht="15" hidden="false" customHeight="false" outlineLevel="0" collapsed="false">
      <c r="A917" s="8" t="s">
        <v>1792</v>
      </c>
      <c r="B917" s="8" t="s">
        <v>1793</v>
      </c>
      <c r="C917" s="8" t="s">
        <v>32</v>
      </c>
      <c r="D917" s="8" t="s">
        <v>48</v>
      </c>
      <c r="E917" s="8" t="s">
        <v>38</v>
      </c>
      <c r="F917" s="8" t="s">
        <v>25</v>
      </c>
      <c r="G917" s="9" t="n">
        <v>147200</v>
      </c>
      <c r="H917" s="8" t="n">
        <v>72</v>
      </c>
      <c r="I917" s="8" t="n">
        <v>40</v>
      </c>
      <c r="J917" s="8" t="n">
        <v>0</v>
      </c>
      <c r="K917" s="10" t="n">
        <v>0.15</v>
      </c>
      <c r="L917" s="8" t="s">
        <v>39</v>
      </c>
      <c r="M917" s="11" t="n">
        <f aca="false">IF(AND(H917&lt;=Criteria!$C$6,J917&lt;=Criteria!$C$7,L917="Yes",OR(C917&lt;&gt;"Catering",K917&gt;=Criteria!$C$8),D917&lt;&gt;Criteria!$C$9),1,0)</f>
        <v>1</v>
      </c>
    </row>
    <row r="918" customFormat="false" ht="15" hidden="false" customHeight="false" outlineLevel="0" collapsed="false">
      <c r="A918" s="12" t="s">
        <v>1794</v>
      </c>
      <c r="B918" s="12" t="s">
        <v>1795</v>
      </c>
      <c r="C918" s="12" t="s">
        <v>22</v>
      </c>
      <c r="D918" s="12" t="s">
        <v>42</v>
      </c>
      <c r="E918" s="12" t="s">
        <v>38</v>
      </c>
      <c r="F918" s="12" t="s">
        <v>53</v>
      </c>
      <c r="G918" s="13" t="n">
        <v>64000</v>
      </c>
      <c r="H918" s="12" t="n">
        <v>48</v>
      </c>
      <c r="I918" s="12" t="n">
        <v>13</v>
      </c>
      <c r="J918" s="12" t="n">
        <v>0</v>
      </c>
      <c r="K918" s="14" t="n">
        <v>0.14</v>
      </c>
      <c r="L918" s="12" t="s">
        <v>39</v>
      </c>
      <c r="M918" s="15" t="n">
        <f aca="false">IF(AND(H918&lt;=Criteria!$C$6,J918&lt;=Criteria!$C$7,L918="Yes",OR(C918&lt;&gt;"Catering",K918&gt;=Criteria!$C$8),D918&lt;&gt;Criteria!$C$9),1,0)</f>
        <v>1</v>
      </c>
    </row>
    <row r="919" customFormat="false" ht="15" hidden="false" customHeight="false" outlineLevel="0" collapsed="false">
      <c r="A919" s="8" t="s">
        <v>1796</v>
      </c>
      <c r="B919" s="8" t="s">
        <v>1797</v>
      </c>
      <c r="C919" s="8" t="s">
        <v>32</v>
      </c>
      <c r="D919" s="8" t="s">
        <v>108</v>
      </c>
      <c r="E919" s="8" t="s">
        <v>108</v>
      </c>
      <c r="F919" s="8" t="s">
        <v>25</v>
      </c>
      <c r="G919" s="9" t="n">
        <v>186700</v>
      </c>
      <c r="H919" s="8" t="n">
        <v>72</v>
      </c>
      <c r="I919" s="8" t="n">
        <v>50</v>
      </c>
      <c r="J919" s="8" t="n">
        <v>25</v>
      </c>
      <c r="K919" s="10" t="n">
        <v>0.23</v>
      </c>
      <c r="L919" s="8" t="s">
        <v>39</v>
      </c>
      <c r="M919" s="11" t="n">
        <f aca="false">IF(AND(H919&lt;=Criteria!$C$6,J919&lt;=Criteria!$C$7,L919="Yes",OR(C919&lt;&gt;"Catering",K919&gt;=Criteria!$C$8),D919&lt;&gt;Criteria!$C$9),1,0)</f>
        <v>1</v>
      </c>
    </row>
    <row r="920" customFormat="false" ht="15" hidden="false" customHeight="false" outlineLevel="0" collapsed="false">
      <c r="A920" s="12" t="s">
        <v>1798</v>
      </c>
      <c r="B920" s="12" t="s">
        <v>1799</v>
      </c>
      <c r="C920" s="12" t="s">
        <v>32</v>
      </c>
      <c r="D920" s="12" t="s">
        <v>42</v>
      </c>
      <c r="E920" s="12" t="s">
        <v>38</v>
      </c>
      <c r="F920" s="12" t="s">
        <v>33</v>
      </c>
      <c r="G920" s="13" t="n">
        <v>225900</v>
      </c>
      <c r="H920" s="12" t="n">
        <v>72</v>
      </c>
      <c r="I920" s="12" t="n">
        <v>67</v>
      </c>
      <c r="J920" s="12" t="n">
        <v>0</v>
      </c>
      <c r="K920" s="14" t="n">
        <v>0.23</v>
      </c>
      <c r="L920" s="12" t="s">
        <v>39</v>
      </c>
      <c r="M920" s="15" t="n">
        <f aca="false">IF(AND(H920&lt;=Criteria!$C$6,J920&lt;=Criteria!$C$7,L920="Yes",OR(C920&lt;&gt;"Catering",K920&gt;=Criteria!$C$8),D920&lt;&gt;Criteria!$C$9),1,0)</f>
        <v>1</v>
      </c>
    </row>
    <row r="921" customFormat="false" ht="15" hidden="false" customHeight="false" outlineLevel="0" collapsed="false">
      <c r="A921" s="8" t="s">
        <v>1800</v>
      </c>
      <c r="B921" s="8" t="s">
        <v>1801</v>
      </c>
      <c r="C921" s="8" t="s">
        <v>32</v>
      </c>
      <c r="D921" s="8" t="s">
        <v>48</v>
      </c>
      <c r="E921" s="8" t="s">
        <v>38</v>
      </c>
      <c r="F921" s="8" t="s">
        <v>53</v>
      </c>
      <c r="G921" s="9" t="n">
        <v>169000</v>
      </c>
      <c r="H921" s="8" t="n">
        <v>36</v>
      </c>
      <c r="I921" s="8" t="n">
        <v>25</v>
      </c>
      <c r="J921" s="8" t="n">
        <v>0</v>
      </c>
      <c r="K921" s="10" t="n">
        <v>0.15</v>
      </c>
      <c r="L921" s="8" t="s">
        <v>39</v>
      </c>
      <c r="M921" s="11" t="n">
        <f aca="false">IF(AND(H921&lt;=Criteria!$C$6,J921&lt;=Criteria!$C$7,L921="Yes",OR(C921&lt;&gt;"Catering",K921&gt;=Criteria!$C$8),D921&lt;&gt;Criteria!$C$9),1,0)</f>
        <v>1</v>
      </c>
    </row>
    <row r="922" customFormat="false" ht="15" hidden="false" customHeight="false" outlineLevel="0" collapsed="false">
      <c r="A922" s="12" t="s">
        <v>1802</v>
      </c>
      <c r="B922" s="12" t="s">
        <v>1803</v>
      </c>
      <c r="C922" s="12" t="s">
        <v>36</v>
      </c>
      <c r="D922" s="12" t="s">
        <v>42</v>
      </c>
      <c r="E922" s="12" t="s">
        <v>38</v>
      </c>
      <c r="F922" s="12" t="s">
        <v>33</v>
      </c>
      <c r="G922" s="13" t="n">
        <v>259000</v>
      </c>
      <c r="H922" s="12" t="n">
        <v>60</v>
      </c>
      <c r="I922" s="12" t="n">
        <v>29</v>
      </c>
      <c r="J922" s="12" t="n">
        <v>0</v>
      </c>
      <c r="K922" s="14" t="n">
        <v>0.24</v>
      </c>
      <c r="L922" s="12" t="s">
        <v>39</v>
      </c>
      <c r="M922" s="15" t="n">
        <f aca="false">IF(AND(H922&lt;=Criteria!$C$6,J922&lt;=Criteria!$C$7,L922="Yes",OR(C922&lt;&gt;"Catering",K922&gt;=Criteria!$C$8),D922&lt;&gt;Criteria!$C$9),1,0)</f>
        <v>1</v>
      </c>
    </row>
    <row r="923" customFormat="false" ht="15" hidden="false" customHeight="false" outlineLevel="0" collapsed="false">
      <c r="A923" s="8" t="s">
        <v>1804</v>
      </c>
      <c r="B923" s="8" t="s">
        <v>1805</v>
      </c>
      <c r="C923" s="8" t="s">
        <v>22</v>
      </c>
      <c r="D923" s="8" t="s">
        <v>48</v>
      </c>
      <c r="E923" s="8" t="s">
        <v>38</v>
      </c>
      <c r="F923" s="8" t="s">
        <v>25</v>
      </c>
      <c r="G923" s="9" t="n">
        <v>66200</v>
      </c>
      <c r="H923" s="8" t="n">
        <v>48</v>
      </c>
      <c r="I923" s="8" t="n">
        <v>44</v>
      </c>
      <c r="J923" s="8" t="n">
        <v>0</v>
      </c>
      <c r="K923" s="10" t="n">
        <v>0.17</v>
      </c>
      <c r="L923" s="8" t="s">
        <v>39</v>
      </c>
      <c r="M923" s="11" t="n">
        <f aca="false">IF(AND(H923&lt;=Criteria!$C$6,J923&lt;=Criteria!$C$7,L923="Yes",OR(C923&lt;&gt;"Catering",K923&gt;=Criteria!$C$8),D923&lt;&gt;Criteria!$C$9),1,0)</f>
        <v>1</v>
      </c>
    </row>
    <row r="924" customFormat="false" ht="15" hidden="false" customHeight="false" outlineLevel="0" collapsed="false">
      <c r="A924" s="12" t="s">
        <v>1806</v>
      </c>
      <c r="B924" s="12" t="s">
        <v>1807</v>
      </c>
      <c r="C924" s="12" t="s">
        <v>32</v>
      </c>
      <c r="D924" s="12" t="s">
        <v>42</v>
      </c>
      <c r="E924" s="12" t="s">
        <v>38</v>
      </c>
      <c r="F924" s="12" t="s">
        <v>53</v>
      </c>
      <c r="G924" s="13" t="n">
        <v>52700</v>
      </c>
      <c r="H924" s="12" t="n">
        <v>72</v>
      </c>
      <c r="I924" s="12" t="n">
        <v>21</v>
      </c>
      <c r="J924" s="12" t="n">
        <v>0</v>
      </c>
      <c r="K924" s="14" t="n">
        <v>0.19</v>
      </c>
      <c r="L924" s="12" t="s">
        <v>39</v>
      </c>
      <c r="M924" s="15" t="n">
        <f aca="false">IF(AND(H924&lt;=Criteria!$C$6,J924&lt;=Criteria!$C$7,L924="Yes",OR(C924&lt;&gt;"Catering",K924&gt;=Criteria!$C$8),D924&lt;&gt;Criteria!$C$9),1,0)</f>
        <v>1</v>
      </c>
    </row>
    <row r="925" customFormat="false" ht="15" hidden="false" customHeight="false" outlineLevel="0" collapsed="false">
      <c r="A925" s="8" t="s">
        <v>1808</v>
      </c>
      <c r="B925" s="8" t="s">
        <v>1809</v>
      </c>
      <c r="C925" s="8" t="s">
        <v>22</v>
      </c>
      <c r="D925" s="8" t="s">
        <v>42</v>
      </c>
      <c r="E925" s="8" t="s">
        <v>38</v>
      </c>
      <c r="F925" s="8" t="s">
        <v>25</v>
      </c>
      <c r="G925" s="9" t="n">
        <v>48900</v>
      </c>
      <c r="H925" s="8" t="n">
        <v>48</v>
      </c>
      <c r="I925" s="8" t="n">
        <v>22</v>
      </c>
      <c r="J925" s="8" t="n">
        <v>0</v>
      </c>
      <c r="K925" s="10" t="n">
        <v>0.14</v>
      </c>
      <c r="L925" s="8" t="s">
        <v>39</v>
      </c>
      <c r="M925" s="11" t="n">
        <f aca="false">IF(AND(H925&lt;=Criteria!$C$6,J925&lt;=Criteria!$C$7,L925="Yes",OR(C925&lt;&gt;"Catering",K925&gt;=Criteria!$C$8),D925&lt;&gt;Criteria!$C$9),1,0)</f>
        <v>1</v>
      </c>
    </row>
    <row r="926" customFormat="false" ht="15" hidden="false" customHeight="false" outlineLevel="0" collapsed="false">
      <c r="A926" s="12" t="s">
        <v>1810</v>
      </c>
      <c r="B926" s="12" t="s">
        <v>1811</v>
      </c>
      <c r="C926" s="12" t="s">
        <v>32</v>
      </c>
      <c r="D926" s="12" t="s">
        <v>37</v>
      </c>
      <c r="E926" s="12" t="s">
        <v>38</v>
      </c>
      <c r="F926" s="12" t="s">
        <v>33</v>
      </c>
      <c r="G926" s="13" t="n">
        <v>170600</v>
      </c>
      <c r="H926" s="12" t="n">
        <v>72</v>
      </c>
      <c r="I926" s="12" t="n">
        <v>66</v>
      </c>
      <c r="J926" s="12" t="n">
        <v>0</v>
      </c>
      <c r="K926" s="14" t="n">
        <v>0.15</v>
      </c>
      <c r="L926" s="12" t="s">
        <v>39</v>
      </c>
      <c r="M926" s="15" t="n">
        <f aca="false">IF(AND(H926&lt;=Criteria!$C$6,J926&lt;=Criteria!$C$7,L926="Yes",OR(C926&lt;&gt;"Catering",K926&gt;=Criteria!$C$8),D926&lt;&gt;Criteria!$C$9),1,0)</f>
        <v>1</v>
      </c>
    </row>
    <row r="927" customFormat="false" ht="15" hidden="false" customHeight="false" outlineLevel="0" collapsed="false">
      <c r="A927" s="8" t="s">
        <v>1812</v>
      </c>
      <c r="B927" s="8" t="s">
        <v>1813</v>
      </c>
      <c r="C927" s="8" t="s">
        <v>36</v>
      </c>
      <c r="D927" s="8" t="s">
        <v>48</v>
      </c>
      <c r="E927" s="8" t="s">
        <v>38</v>
      </c>
      <c r="F927" s="8" t="s">
        <v>25</v>
      </c>
      <c r="G927" s="9" t="n">
        <v>231400</v>
      </c>
      <c r="H927" s="8" t="n">
        <v>48</v>
      </c>
      <c r="I927" s="8" t="n">
        <v>36</v>
      </c>
      <c r="J927" s="8" t="n">
        <v>0</v>
      </c>
      <c r="K927" s="10" t="n">
        <v>0.1</v>
      </c>
      <c r="L927" s="8" t="s">
        <v>39</v>
      </c>
      <c r="M927" s="11" t="n">
        <f aca="false">IF(AND(H927&lt;=Criteria!$C$6,J927&lt;=Criteria!$C$7,L927="Yes",OR(C927&lt;&gt;"Catering",K927&gt;=Criteria!$C$8),D927&lt;&gt;Criteria!$C$9),1,0)</f>
        <v>1</v>
      </c>
    </row>
    <row r="928" customFormat="false" ht="15" hidden="false" customHeight="false" outlineLevel="0" collapsed="false">
      <c r="A928" s="12" t="s">
        <v>1814</v>
      </c>
      <c r="B928" s="12" t="s">
        <v>1739</v>
      </c>
      <c r="C928" s="12" t="s">
        <v>22</v>
      </c>
      <c r="D928" s="12" t="s">
        <v>108</v>
      </c>
      <c r="E928" s="12" t="s">
        <v>108</v>
      </c>
      <c r="F928" s="12" t="s">
        <v>33</v>
      </c>
      <c r="G928" s="13" t="n">
        <v>78500</v>
      </c>
      <c r="H928" s="12" t="n">
        <v>48</v>
      </c>
      <c r="I928" s="12" t="n">
        <v>45</v>
      </c>
      <c r="J928" s="12" t="n">
        <v>0</v>
      </c>
      <c r="K928" s="14" t="n">
        <v>0</v>
      </c>
      <c r="L928" s="12" t="s">
        <v>39</v>
      </c>
      <c r="M928" s="15" t="n">
        <f aca="false">IF(AND(H928&lt;=Criteria!$C$6,J928&lt;=Criteria!$C$7,L928="Yes",OR(C928&lt;&gt;"Catering",K928&gt;=Criteria!$C$8),D928&lt;&gt;Criteria!$C$9),1,0)</f>
        <v>0</v>
      </c>
    </row>
    <row r="929" customFormat="false" ht="15" hidden="false" customHeight="false" outlineLevel="0" collapsed="false">
      <c r="A929" s="8" t="s">
        <v>1815</v>
      </c>
      <c r="B929" s="8" t="s">
        <v>1816</v>
      </c>
      <c r="C929" s="8" t="s">
        <v>32</v>
      </c>
      <c r="D929" s="8" t="s">
        <v>75</v>
      </c>
      <c r="E929" s="8" t="s">
        <v>24</v>
      </c>
      <c r="F929" s="8" t="s">
        <v>25</v>
      </c>
      <c r="G929" s="9" t="n">
        <v>153000</v>
      </c>
      <c r="H929" s="8" t="n">
        <v>60</v>
      </c>
      <c r="I929" s="8" t="n">
        <v>15</v>
      </c>
      <c r="J929" s="8" t="n">
        <v>0</v>
      </c>
      <c r="K929" s="10" t="n">
        <v>0.09</v>
      </c>
      <c r="L929" s="8" t="s">
        <v>39</v>
      </c>
      <c r="M929" s="11" t="n">
        <f aca="false">IF(AND(H929&lt;=Criteria!$C$6,J929&lt;=Criteria!$C$7,L929="Yes",OR(C929&lt;&gt;"Catering",K929&gt;=Criteria!$C$8),D929&lt;&gt;Criteria!$C$9),1,0)</f>
        <v>1</v>
      </c>
    </row>
    <row r="930" customFormat="false" ht="15" hidden="false" customHeight="false" outlineLevel="0" collapsed="false">
      <c r="A930" s="12" t="s">
        <v>1817</v>
      </c>
      <c r="B930" s="12" t="s">
        <v>1818</v>
      </c>
      <c r="C930" s="12" t="s">
        <v>22</v>
      </c>
      <c r="D930" s="12" t="s">
        <v>42</v>
      </c>
      <c r="E930" s="12" t="s">
        <v>38</v>
      </c>
      <c r="F930" s="12" t="s">
        <v>33</v>
      </c>
      <c r="G930" s="13" t="n">
        <v>24900</v>
      </c>
      <c r="H930" s="12" t="n">
        <v>60</v>
      </c>
      <c r="I930" s="12" t="n">
        <v>30</v>
      </c>
      <c r="J930" s="12" t="n">
        <v>0</v>
      </c>
      <c r="K930" s="14" t="n">
        <v>0</v>
      </c>
      <c r="L930" s="12" t="s">
        <v>39</v>
      </c>
      <c r="M930" s="15" t="n">
        <f aca="false">IF(AND(H930&lt;=Criteria!$C$6,J930&lt;=Criteria!$C$7,L930="Yes",OR(C930&lt;&gt;"Catering",K930&gt;=Criteria!$C$8),D930&lt;&gt;Criteria!$C$9),1,0)</f>
        <v>0</v>
      </c>
    </row>
    <row r="931" customFormat="false" ht="15" hidden="false" customHeight="false" outlineLevel="0" collapsed="false">
      <c r="A931" s="8" t="s">
        <v>1819</v>
      </c>
      <c r="B931" s="8" t="s">
        <v>1820</v>
      </c>
      <c r="C931" s="8" t="s">
        <v>22</v>
      </c>
      <c r="D931" s="8" t="s">
        <v>61</v>
      </c>
      <c r="E931" s="8" t="s">
        <v>24</v>
      </c>
      <c r="F931" s="8" t="s">
        <v>33</v>
      </c>
      <c r="G931" s="9" t="n">
        <v>86200</v>
      </c>
      <c r="H931" s="8" t="n">
        <v>60</v>
      </c>
      <c r="I931" s="8" t="n">
        <v>46</v>
      </c>
      <c r="J931" s="8" t="n">
        <v>0</v>
      </c>
      <c r="K931" s="10" t="n">
        <v>0</v>
      </c>
      <c r="L931" s="8" t="s">
        <v>39</v>
      </c>
      <c r="M931" s="11" t="n">
        <f aca="false">IF(AND(H931&lt;=Criteria!$C$6,J931&lt;=Criteria!$C$7,L931="Yes",OR(C931&lt;&gt;"Catering",K931&gt;=Criteria!$C$8),D931&lt;&gt;Criteria!$C$9),1,0)</f>
        <v>0</v>
      </c>
    </row>
    <row r="932" customFormat="false" ht="15" hidden="false" customHeight="false" outlineLevel="0" collapsed="false">
      <c r="A932" s="12" t="s">
        <v>1821</v>
      </c>
      <c r="B932" s="12" t="s">
        <v>1822</v>
      </c>
      <c r="C932" s="12" t="s">
        <v>32</v>
      </c>
      <c r="D932" s="12" t="s">
        <v>108</v>
      </c>
      <c r="E932" s="12" t="s">
        <v>108</v>
      </c>
      <c r="F932" s="12" t="s">
        <v>33</v>
      </c>
      <c r="G932" s="13" t="n">
        <v>208100</v>
      </c>
      <c r="H932" s="12" t="n">
        <v>48</v>
      </c>
      <c r="I932" s="12" t="n">
        <v>33</v>
      </c>
      <c r="J932" s="12" t="n">
        <v>0</v>
      </c>
      <c r="K932" s="14" t="n">
        <v>0.23</v>
      </c>
      <c r="L932" s="12" t="s">
        <v>39</v>
      </c>
      <c r="M932" s="15" t="n">
        <f aca="false">IF(AND(H932&lt;=Criteria!$C$6,J932&lt;=Criteria!$C$7,L932="Yes",OR(C932&lt;&gt;"Catering",K932&gt;=Criteria!$C$8),D932&lt;&gt;Criteria!$C$9),1,0)</f>
        <v>1</v>
      </c>
    </row>
    <row r="933" customFormat="false" ht="15" hidden="false" customHeight="false" outlineLevel="0" collapsed="false">
      <c r="A933" s="8" t="s">
        <v>1823</v>
      </c>
      <c r="B933" s="8" t="s">
        <v>1824</v>
      </c>
      <c r="C933" s="8" t="s">
        <v>32</v>
      </c>
      <c r="D933" s="8" t="s">
        <v>42</v>
      </c>
      <c r="E933" s="8" t="s">
        <v>38</v>
      </c>
      <c r="F933" s="8" t="s">
        <v>33</v>
      </c>
      <c r="G933" s="9" t="n">
        <v>141400</v>
      </c>
      <c r="H933" s="8" t="n">
        <v>48</v>
      </c>
      <c r="I933" s="8" t="n">
        <v>22</v>
      </c>
      <c r="J933" s="8" t="n">
        <v>0</v>
      </c>
      <c r="K933" s="10" t="n">
        <v>0.2</v>
      </c>
      <c r="L933" s="8" t="s">
        <v>39</v>
      </c>
      <c r="M933" s="11" t="n">
        <f aca="false">IF(AND(H933&lt;=Criteria!$C$6,J933&lt;=Criteria!$C$7,L933="Yes",OR(C933&lt;&gt;"Catering",K933&gt;=Criteria!$C$8),D933&lt;&gt;Criteria!$C$9),1,0)</f>
        <v>1</v>
      </c>
    </row>
    <row r="934" customFormat="false" ht="15" hidden="false" customHeight="false" outlineLevel="0" collapsed="false">
      <c r="A934" s="12" t="s">
        <v>1825</v>
      </c>
      <c r="B934" s="12" t="s">
        <v>1826</v>
      </c>
      <c r="C934" s="12" t="s">
        <v>32</v>
      </c>
      <c r="D934" s="12" t="s">
        <v>108</v>
      </c>
      <c r="E934" s="12" t="s">
        <v>108</v>
      </c>
      <c r="F934" s="12" t="s">
        <v>53</v>
      </c>
      <c r="G934" s="13" t="n">
        <v>162700</v>
      </c>
      <c r="H934" s="12" t="n">
        <v>60</v>
      </c>
      <c r="I934" s="12" t="n">
        <v>18</v>
      </c>
      <c r="J934" s="12" t="n">
        <v>0</v>
      </c>
      <c r="K934" s="14" t="n">
        <v>0.15</v>
      </c>
      <c r="L934" s="12" t="s">
        <v>39</v>
      </c>
      <c r="M934" s="15" t="n">
        <f aca="false">IF(AND(H934&lt;=Criteria!$C$6,J934&lt;=Criteria!$C$7,L934="Yes",OR(C934&lt;&gt;"Catering",K934&gt;=Criteria!$C$8),D934&lt;&gt;Criteria!$C$9),1,0)</f>
        <v>1</v>
      </c>
    </row>
    <row r="935" customFormat="false" ht="15" hidden="false" customHeight="false" outlineLevel="0" collapsed="false">
      <c r="A935" s="8" t="s">
        <v>1827</v>
      </c>
      <c r="B935" s="8" t="s">
        <v>1828</v>
      </c>
      <c r="C935" s="8" t="s">
        <v>36</v>
      </c>
      <c r="D935" s="8" t="s">
        <v>133</v>
      </c>
      <c r="E935" s="8" t="s">
        <v>24</v>
      </c>
      <c r="F935" s="8" t="s">
        <v>25</v>
      </c>
      <c r="G935" s="9" t="n">
        <v>260300</v>
      </c>
      <c r="H935" s="8" t="n">
        <v>36</v>
      </c>
      <c r="I935" s="8" t="n">
        <v>20</v>
      </c>
      <c r="J935" s="8" t="n">
        <v>0</v>
      </c>
      <c r="K935" s="10" t="n">
        <v>0.21</v>
      </c>
      <c r="L935" s="8" t="s">
        <v>39</v>
      </c>
      <c r="M935" s="11" t="n">
        <f aca="false">IF(AND(H935&lt;=Criteria!$C$6,J935&lt;=Criteria!$C$7,L935="Yes",OR(C935&lt;&gt;"Catering",K935&gt;=Criteria!$C$8),D935&lt;&gt;Criteria!$C$9),1,0)</f>
        <v>1</v>
      </c>
    </row>
    <row r="936" customFormat="false" ht="15" hidden="false" customHeight="false" outlineLevel="0" collapsed="false">
      <c r="A936" s="12" t="s">
        <v>1829</v>
      </c>
      <c r="B936" s="12" t="s">
        <v>1830</v>
      </c>
      <c r="C936" s="12" t="s">
        <v>22</v>
      </c>
      <c r="D936" s="12" t="s">
        <v>108</v>
      </c>
      <c r="E936" s="12" t="s">
        <v>108</v>
      </c>
      <c r="F936" s="12" t="s">
        <v>25</v>
      </c>
      <c r="G936" s="13" t="n">
        <v>35100</v>
      </c>
      <c r="H936" s="12" t="n">
        <v>36</v>
      </c>
      <c r="I936" s="12" t="n">
        <v>22</v>
      </c>
      <c r="J936" s="12" t="n">
        <v>0</v>
      </c>
      <c r="K936" s="14" t="n">
        <v>0.23</v>
      </c>
      <c r="L936" s="12" t="s">
        <v>39</v>
      </c>
      <c r="M936" s="15" t="n">
        <f aca="false">IF(AND(H936&lt;=Criteria!$C$6,J936&lt;=Criteria!$C$7,L936="Yes",OR(C936&lt;&gt;"Catering",K936&gt;=Criteria!$C$8),D936&lt;&gt;Criteria!$C$9),1,0)</f>
        <v>1</v>
      </c>
    </row>
    <row r="937" customFormat="false" ht="15" hidden="false" customHeight="false" outlineLevel="0" collapsed="false">
      <c r="A937" s="8" t="s">
        <v>1831</v>
      </c>
      <c r="B937" s="8" t="s">
        <v>1832</v>
      </c>
      <c r="C937" s="8" t="s">
        <v>32</v>
      </c>
      <c r="D937" s="8" t="s">
        <v>133</v>
      </c>
      <c r="E937" s="8" t="s">
        <v>24</v>
      </c>
      <c r="F937" s="8" t="s">
        <v>53</v>
      </c>
      <c r="G937" s="9" t="n">
        <v>195600</v>
      </c>
      <c r="H937" s="8" t="n">
        <v>48</v>
      </c>
      <c r="I937" s="8" t="n">
        <v>31</v>
      </c>
      <c r="J937" s="8" t="n">
        <v>0</v>
      </c>
      <c r="K937" s="10" t="n">
        <v>0.15</v>
      </c>
      <c r="L937" s="8" t="s">
        <v>39</v>
      </c>
      <c r="M937" s="11" t="n">
        <f aca="false">IF(AND(H937&lt;=Criteria!$C$6,J937&lt;=Criteria!$C$7,L937="Yes",OR(C937&lt;&gt;"Catering",K937&gt;=Criteria!$C$8),D937&lt;&gt;Criteria!$C$9),1,0)</f>
        <v>1</v>
      </c>
    </row>
    <row r="938" customFormat="false" ht="15" hidden="false" customHeight="false" outlineLevel="0" collapsed="false">
      <c r="A938" s="12" t="s">
        <v>1833</v>
      </c>
      <c r="B938" s="12" t="s">
        <v>1834</v>
      </c>
      <c r="C938" s="12" t="s">
        <v>32</v>
      </c>
      <c r="D938" s="12" t="s">
        <v>48</v>
      </c>
      <c r="E938" s="12" t="s">
        <v>38</v>
      </c>
      <c r="F938" s="12" t="s">
        <v>25</v>
      </c>
      <c r="G938" s="13" t="n">
        <v>60900</v>
      </c>
      <c r="H938" s="12" t="n">
        <v>72</v>
      </c>
      <c r="I938" s="12" t="n">
        <v>38</v>
      </c>
      <c r="J938" s="12" t="n">
        <v>0</v>
      </c>
      <c r="K938" s="14" t="n">
        <v>0.06</v>
      </c>
      <c r="L938" s="12" t="s">
        <v>39</v>
      </c>
      <c r="M938" s="15" t="n">
        <f aca="false">IF(AND(H938&lt;=Criteria!$C$6,J938&lt;=Criteria!$C$7,L938="Yes",OR(C938&lt;&gt;"Catering",K938&gt;=Criteria!$C$8),D938&lt;&gt;Criteria!$C$9),1,0)</f>
        <v>1</v>
      </c>
    </row>
    <row r="939" customFormat="false" ht="15" hidden="false" customHeight="false" outlineLevel="0" collapsed="false">
      <c r="A939" s="8" t="s">
        <v>1835</v>
      </c>
      <c r="B939" s="8" t="s">
        <v>1836</v>
      </c>
      <c r="C939" s="8" t="s">
        <v>22</v>
      </c>
      <c r="D939" s="8" t="s">
        <v>37</v>
      </c>
      <c r="E939" s="8" t="s">
        <v>38</v>
      </c>
      <c r="F939" s="8" t="s">
        <v>25</v>
      </c>
      <c r="G939" s="9" t="n">
        <v>68400</v>
      </c>
      <c r="H939" s="8" t="n">
        <v>72</v>
      </c>
      <c r="I939" s="8" t="n">
        <v>37</v>
      </c>
      <c r="J939" s="8" t="n">
        <v>0</v>
      </c>
      <c r="K939" s="10" t="n">
        <v>0.11</v>
      </c>
      <c r="L939" s="8" t="s">
        <v>39</v>
      </c>
      <c r="M939" s="11" t="n">
        <f aca="false">IF(AND(H939&lt;=Criteria!$C$6,J939&lt;=Criteria!$C$7,L939="Yes",OR(C939&lt;&gt;"Catering",K939&gt;=Criteria!$C$8),D939&lt;&gt;Criteria!$C$9),1,0)</f>
        <v>1</v>
      </c>
    </row>
    <row r="940" customFormat="false" ht="15" hidden="false" customHeight="false" outlineLevel="0" collapsed="false">
      <c r="A940" s="12" t="s">
        <v>1837</v>
      </c>
      <c r="B940" s="12" t="s">
        <v>1838</v>
      </c>
      <c r="C940" s="12" t="s">
        <v>32</v>
      </c>
      <c r="D940" s="12" t="s">
        <v>37</v>
      </c>
      <c r="E940" s="12" t="s">
        <v>38</v>
      </c>
      <c r="F940" s="12" t="s">
        <v>33</v>
      </c>
      <c r="G940" s="13" t="n">
        <v>84700</v>
      </c>
      <c r="H940" s="12" t="n">
        <v>36</v>
      </c>
      <c r="I940" s="12" t="n">
        <v>22</v>
      </c>
      <c r="J940" s="12" t="n">
        <v>0</v>
      </c>
      <c r="K940" s="14" t="n">
        <v>0.14</v>
      </c>
      <c r="L940" s="12" t="s">
        <v>39</v>
      </c>
      <c r="M940" s="15" t="n">
        <f aca="false">IF(AND(H940&lt;=Criteria!$C$6,J940&lt;=Criteria!$C$7,L940="Yes",OR(C940&lt;&gt;"Catering",K940&gt;=Criteria!$C$8),D940&lt;&gt;Criteria!$C$9),1,0)</f>
        <v>1</v>
      </c>
    </row>
    <row r="941" customFormat="false" ht="15" hidden="false" customHeight="false" outlineLevel="0" collapsed="false">
      <c r="A941" s="8" t="s">
        <v>1839</v>
      </c>
      <c r="B941" s="8" t="s">
        <v>1840</v>
      </c>
      <c r="C941" s="8" t="s">
        <v>32</v>
      </c>
      <c r="D941" s="8" t="s">
        <v>108</v>
      </c>
      <c r="E941" s="8" t="s">
        <v>108</v>
      </c>
      <c r="F941" s="8" t="s">
        <v>53</v>
      </c>
      <c r="G941" s="9" t="n">
        <v>205700</v>
      </c>
      <c r="H941" s="8" t="n">
        <v>48</v>
      </c>
      <c r="I941" s="8" t="n">
        <v>22</v>
      </c>
      <c r="J941" s="8" t="n">
        <v>0</v>
      </c>
      <c r="K941" s="10" t="n">
        <v>0.24</v>
      </c>
      <c r="L941" s="8" t="s">
        <v>39</v>
      </c>
      <c r="M941" s="11" t="n">
        <f aca="false">IF(AND(H941&lt;=Criteria!$C$6,J941&lt;=Criteria!$C$7,L941="Yes",OR(C941&lt;&gt;"Catering",K941&gt;=Criteria!$C$8),D941&lt;&gt;Criteria!$C$9),1,0)</f>
        <v>1</v>
      </c>
    </row>
    <row r="942" customFormat="false" ht="15" hidden="false" customHeight="false" outlineLevel="0" collapsed="false">
      <c r="A942" s="12" t="s">
        <v>1841</v>
      </c>
      <c r="B942" s="12" t="s">
        <v>1842</v>
      </c>
      <c r="C942" s="12" t="s">
        <v>36</v>
      </c>
      <c r="D942" s="12" t="s">
        <v>37</v>
      </c>
      <c r="E942" s="12" t="s">
        <v>38</v>
      </c>
      <c r="F942" s="12" t="s">
        <v>53</v>
      </c>
      <c r="G942" s="13" t="n">
        <v>239800</v>
      </c>
      <c r="H942" s="12" t="n">
        <v>36</v>
      </c>
      <c r="I942" s="12" t="n">
        <v>25</v>
      </c>
      <c r="J942" s="12" t="n">
        <v>0</v>
      </c>
      <c r="K942" s="14" t="n">
        <v>0.24</v>
      </c>
      <c r="L942" s="12" t="s">
        <v>39</v>
      </c>
      <c r="M942" s="15" t="n">
        <f aca="false">IF(AND(H942&lt;=Criteria!$C$6,J942&lt;=Criteria!$C$7,L942="Yes",OR(C942&lt;&gt;"Catering",K942&gt;=Criteria!$C$8),D942&lt;&gt;Criteria!$C$9),1,0)</f>
        <v>1</v>
      </c>
    </row>
    <row r="943" customFormat="false" ht="15" hidden="false" customHeight="false" outlineLevel="0" collapsed="false">
      <c r="A943" s="8" t="s">
        <v>1843</v>
      </c>
      <c r="B943" s="8" t="s">
        <v>1844</v>
      </c>
      <c r="C943" s="8" t="s">
        <v>32</v>
      </c>
      <c r="D943" s="8" t="s">
        <v>48</v>
      </c>
      <c r="E943" s="8" t="s">
        <v>38</v>
      </c>
      <c r="F943" s="8" t="s">
        <v>33</v>
      </c>
      <c r="G943" s="9" t="n">
        <v>149000</v>
      </c>
      <c r="H943" s="8" t="n">
        <v>48</v>
      </c>
      <c r="I943" s="8" t="n">
        <v>36</v>
      </c>
      <c r="J943" s="8" t="n">
        <v>0</v>
      </c>
      <c r="K943" s="10" t="n">
        <v>0.24</v>
      </c>
      <c r="L943" s="8" t="s">
        <v>39</v>
      </c>
      <c r="M943" s="11" t="n">
        <f aca="false">IF(AND(H943&lt;=Criteria!$C$6,J943&lt;=Criteria!$C$7,L943="Yes",OR(C943&lt;&gt;"Catering",K943&gt;=Criteria!$C$8),D943&lt;&gt;Criteria!$C$9),1,0)</f>
        <v>1</v>
      </c>
    </row>
    <row r="944" customFormat="false" ht="15" hidden="false" customHeight="false" outlineLevel="0" collapsed="false">
      <c r="A944" s="12" t="s">
        <v>1845</v>
      </c>
      <c r="B944" s="12" t="s">
        <v>1846</v>
      </c>
      <c r="C944" s="12" t="s">
        <v>22</v>
      </c>
      <c r="D944" s="12" t="s">
        <v>48</v>
      </c>
      <c r="E944" s="12" t="s">
        <v>38</v>
      </c>
      <c r="F944" s="12" t="s">
        <v>25</v>
      </c>
      <c r="G944" s="13" t="n">
        <v>89900</v>
      </c>
      <c r="H944" s="12" t="n">
        <v>36</v>
      </c>
      <c r="I944" s="12" t="n">
        <v>24</v>
      </c>
      <c r="J944" s="12" t="n">
        <v>0</v>
      </c>
      <c r="K944" s="14" t="n">
        <v>0.16</v>
      </c>
      <c r="L944" s="12" t="s">
        <v>39</v>
      </c>
      <c r="M944" s="15" t="n">
        <f aca="false">IF(AND(H944&lt;=Criteria!$C$6,J944&lt;=Criteria!$C$7,L944="Yes",OR(C944&lt;&gt;"Catering",K944&gt;=Criteria!$C$8),D944&lt;&gt;Criteria!$C$9),1,0)</f>
        <v>1</v>
      </c>
    </row>
    <row r="945" customFormat="false" ht="15" hidden="false" customHeight="false" outlineLevel="0" collapsed="false">
      <c r="A945" s="8" t="s">
        <v>1847</v>
      </c>
      <c r="B945" s="8" t="s">
        <v>1848</v>
      </c>
      <c r="C945" s="8" t="s">
        <v>32</v>
      </c>
      <c r="D945" s="8" t="s">
        <v>23</v>
      </c>
      <c r="E945" s="8" t="s">
        <v>24</v>
      </c>
      <c r="F945" s="8" t="s">
        <v>25</v>
      </c>
      <c r="G945" s="9" t="n">
        <v>68400</v>
      </c>
      <c r="H945" s="8" t="n">
        <v>36</v>
      </c>
      <c r="I945" s="8" t="n">
        <v>12</v>
      </c>
      <c r="J945" s="8" t="n">
        <v>0</v>
      </c>
      <c r="K945" s="10" t="n">
        <v>0.19</v>
      </c>
      <c r="L945" s="8" t="s">
        <v>39</v>
      </c>
      <c r="M945" s="11" t="n">
        <f aca="false">IF(AND(H945&lt;=Criteria!$C$6,J945&lt;=Criteria!$C$7,L945="Yes",OR(C945&lt;&gt;"Catering",K945&gt;=Criteria!$C$8),D945&lt;&gt;Criteria!$C$9),1,0)</f>
        <v>0</v>
      </c>
    </row>
    <row r="946" customFormat="false" ht="15" hidden="false" customHeight="false" outlineLevel="0" collapsed="false">
      <c r="A946" s="12" t="s">
        <v>1849</v>
      </c>
      <c r="B946" s="12" t="s">
        <v>1850</v>
      </c>
      <c r="C946" s="12" t="s">
        <v>32</v>
      </c>
      <c r="D946" s="12" t="s">
        <v>48</v>
      </c>
      <c r="E946" s="12" t="s">
        <v>38</v>
      </c>
      <c r="F946" s="12" t="s">
        <v>53</v>
      </c>
      <c r="G946" s="13" t="n">
        <v>129200</v>
      </c>
      <c r="H946" s="12" t="n">
        <v>36</v>
      </c>
      <c r="I946" s="12" t="n">
        <v>18</v>
      </c>
      <c r="J946" s="12" t="n">
        <v>0</v>
      </c>
      <c r="K946" s="14" t="n">
        <v>0.21</v>
      </c>
      <c r="L946" s="12" t="s">
        <v>39</v>
      </c>
      <c r="M946" s="15" t="n">
        <f aca="false">IF(AND(H946&lt;=Criteria!$C$6,J946&lt;=Criteria!$C$7,L946="Yes",OR(C946&lt;&gt;"Catering",K946&gt;=Criteria!$C$8),D946&lt;&gt;Criteria!$C$9),1,0)</f>
        <v>1</v>
      </c>
    </row>
    <row r="947" customFormat="false" ht="15" hidden="false" customHeight="false" outlineLevel="0" collapsed="false">
      <c r="A947" s="8" t="s">
        <v>1851</v>
      </c>
      <c r="B947" s="8" t="s">
        <v>1852</v>
      </c>
      <c r="C947" s="8" t="s">
        <v>22</v>
      </c>
      <c r="D947" s="8" t="s">
        <v>133</v>
      </c>
      <c r="E947" s="8" t="s">
        <v>24</v>
      </c>
      <c r="F947" s="8" t="s">
        <v>25</v>
      </c>
      <c r="G947" s="9" t="n">
        <v>108500</v>
      </c>
      <c r="H947" s="8" t="n">
        <v>48</v>
      </c>
      <c r="I947" s="8" t="n">
        <v>36</v>
      </c>
      <c r="J947" s="8" t="n">
        <v>0</v>
      </c>
      <c r="K947" s="10" t="n">
        <v>0.2</v>
      </c>
      <c r="L947" s="8" t="s">
        <v>39</v>
      </c>
      <c r="M947" s="11" t="n">
        <f aca="false">IF(AND(H947&lt;=Criteria!$C$6,J947&lt;=Criteria!$C$7,L947="Yes",OR(C947&lt;&gt;"Catering",K947&gt;=Criteria!$C$8),D947&lt;&gt;Criteria!$C$9),1,0)</f>
        <v>1</v>
      </c>
    </row>
    <row r="948" customFormat="false" ht="15" hidden="false" customHeight="false" outlineLevel="0" collapsed="false">
      <c r="A948" s="12" t="s">
        <v>1853</v>
      </c>
      <c r="B948" s="12" t="s">
        <v>1854</v>
      </c>
      <c r="C948" s="12" t="s">
        <v>36</v>
      </c>
      <c r="D948" s="12" t="s">
        <v>42</v>
      </c>
      <c r="E948" s="12" t="s">
        <v>38</v>
      </c>
      <c r="F948" s="12" t="s">
        <v>25</v>
      </c>
      <c r="G948" s="13" t="n">
        <v>265800</v>
      </c>
      <c r="H948" s="12" t="n">
        <v>72</v>
      </c>
      <c r="I948" s="12" t="n">
        <v>29</v>
      </c>
      <c r="J948" s="12" t="n">
        <v>0</v>
      </c>
      <c r="K948" s="14" t="n">
        <v>0.2</v>
      </c>
      <c r="L948" s="12" t="s">
        <v>39</v>
      </c>
      <c r="M948" s="15" t="n">
        <f aca="false">IF(AND(H948&lt;=Criteria!$C$6,J948&lt;=Criteria!$C$7,L948="Yes",OR(C948&lt;&gt;"Catering",K948&gt;=Criteria!$C$8),D948&lt;&gt;Criteria!$C$9),1,0)</f>
        <v>1</v>
      </c>
    </row>
    <row r="949" customFormat="false" ht="15" hidden="false" customHeight="false" outlineLevel="0" collapsed="false">
      <c r="A949" s="8" t="s">
        <v>1855</v>
      </c>
      <c r="B949" s="8" t="s">
        <v>1856</v>
      </c>
      <c r="C949" s="8" t="s">
        <v>36</v>
      </c>
      <c r="D949" s="8" t="s">
        <v>108</v>
      </c>
      <c r="E949" s="8" t="s">
        <v>108</v>
      </c>
      <c r="F949" s="8" t="s">
        <v>33</v>
      </c>
      <c r="G949" s="9" t="n">
        <v>58900</v>
      </c>
      <c r="H949" s="8" t="n">
        <v>48</v>
      </c>
      <c r="I949" s="8" t="n">
        <v>38</v>
      </c>
      <c r="J949" s="8" t="n">
        <v>0</v>
      </c>
      <c r="K949" s="10" t="n">
        <v>0.24</v>
      </c>
      <c r="L949" s="8" t="s">
        <v>39</v>
      </c>
      <c r="M949" s="11" t="n">
        <f aca="false">IF(AND(H949&lt;=Criteria!$C$6,J949&lt;=Criteria!$C$7,L949="Yes",OR(C949&lt;&gt;"Catering",K949&gt;=Criteria!$C$8),D949&lt;&gt;Criteria!$C$9),1,0)</f>
        <v>1</v>
      </c>
    </row>
    <row r="950" customFormat="false" ht="15" hidden="false" customHeight="false" outlineLevel="0" collapsed="false">
      <c r="A950" s="12" t="s">
        <v>1857</v>
      </c>
      <c r="B950" s="12" t="s">
        <v>1858</v>
      </c>
      <c r="C950" s="12" t="s">
        <v>36</v>
      </c>
      <c r="D950" s="12" t="s">
        <v>42</v>
      </c>
      <c r="E950" s="12" t="s">
        <v>38</v>
      </c>
      <c r="F950" s="12" t="s">
        <v>25</v>
      </c>
      <c r="G950" s="13" t="n">
        <v>311300</v>
      </c>
      <c r="H950" s="12" t="n">
        <v>48</v>
      </c>
      <c r="I950" s="12" t="n">
        <v>33</v>
      </c>
      <c r="J950" s="12" t="n">
        <v>47</v>
      </c>
      <c r="K950" s="14" t="n">
        <v>0.19</v>
      </c>
      <c r="L950" s="12" t="s">
        <v>39</v>
      </c>
      <c r="M950" s="15" t="n">
        <f aca="false">IF(AND(H950&lt;=Criteria!$C$6,J950&lt;=Criteria!$C$7,L950="Yes",OR(C950&lt;&gt;"Catering",K950&gt;=Criteria!$C$8),D950&lt;&gt;Criteria!$C$9),1,0)</f>
        <v>0</v>
      </c>
    </row>
    <row r="951" customFormat="false" ht="15" hidden="false" customHeight="false" outlineLevel="0" collapsed="false">
      <c r="A951" s="8" t="s">
        <v>1859</v>
      </c>
      <c r="B951" s="8" t="s">
        <v>1860</v>
      </c>
      <c r="C951" s="8" t="s">
        <v>36</v>
      </c>
      <c r="D951" s="8" t="s">
        <v>42</v>
      </c>
      <c r="E951" s="8" t="s">
        <v>38</v>
      </c>
      <c r="F951" s="8" t="s">
        <v>25</v>
      </c>
      <c r="G951" s="9" t="n">
        <v>161000</v>
      </c>
      <c r="H951" s="8" t="n">
        <v>60</v>
      </c>
      <c r="I951" s="8" t="n">
        <v>46</v>
      </c>
      <c r="J951" s="8" t="n">
        <v>0</v>
      </c>
      <c r="K951" s="10" t="n">
        <v>0.13</v>
      </c>
      <c r="L951" s="8" t="s">
        <v>39</v>
      </c>
      <c r="M951" s="11" t="n">
        <f aca="false">IF(AND(H951&lt;=Criteria!$C$6,J951&lt;=Criteria!$C$7,L951="Yes",OR(C951&lt;&gt;"Catering",K951&gt;=Criteria!$C$8),D951&lt;&gt;Criteria!$C$9),1,0)</f>
        <v>1</v>
      </c>
    </row>
    <row r="952" customFormat="false" ht="15" hidden="false" customHeight="false" outlineLevel="0" collapsed="false">
      <c r="A952" s="12" t="s">
        <v>1861</v>
      </c>
      <c r="B952" s="12" t="s">
        <v>1862</v>
      </c>
      <c r="C952" s="12" t="s">
        <v>32</v>
      </c>
      <c r="D952" s="12" t="s">
        <v>42</v>
      </c>
      <c r="E952" s="12" t="s">
        <v>38</v>
      </c>
      <c r="F952" s="12" t="s">
        <v>25</v>
      </c>
      <c r="G952" s="13" t="n">
        <v>96800</v>
      </c>
      <c r="H952" s="12" t="n">
        <v>84</v>
      </c>
      <c r="I952" s="12" t="n">
        <v>44</v>
      </c>
      <c r="J952" s="12" t="n">
        <v>0</v>
      </c>
      <c r="K952" s="14" t="n">
        <v>0.23</v>
      </c>
      <c r="L952" s="12" t="s">
        <v>39</v>
      </c>
      <c r="M952" s="15" t="n">
        <f aca="false">IF(AND(H952&lt;=Criteria!$C$6,J952&lt;=Criteria!$C$7,L952="Yes",OR(C952&lt;&gt;"Catering",K952&gt;=Criteria!$C$8),D952&lt;&gt;Criteria!$C$9),1,0)</f>
        <v>0</v>
      </c>
    </row>
    <row r="953" customFormat="false" ht="15" hidden="false" customHeight="false" outlineLevel="0" collapsed="false">
      <c r="A953" s="8" t="s">
        <v>1863</v>
      </c>
      <c r="B953" s="8" t="s">
        <v>1864</v>
      </c>
      <c r="C953" s="8" t="s">
        <v>32</v>
      </c>
      <c r="D953" s="8" t="s">
        <v>42</v>
      </c>
      <c r="E953" s="8" t="s">
        <v>38</v>
      </c>
      <c r="F953" s="8" t="s">
        <v>25</v>
      </c>
      <c r="G953" s="9" t="n">
        <v>204300</v>
      </c>
      <c r="H953" s="8" t="n">
        <v>60</v>
      </c>
      <c r="I953" s="8" t="n">
        <v>43</v>
      </c>
      <c r="J953" s="8" t="n">
        <v>0</v>
      </c>
      <c r="K953" s="10" t="n">
        <v>0.06</v>
      </c>
      <c r="L953" s="8" t="s">
        <v>39</v>
      </c>
      <c r="M953" s="11" t="n">
        <f aca="false">IF(AND(H953&lt;=Criteria!$C$6,J953&lt;=Criteria!$C$7,L953="Yes",OR(C953&lt;&gt;"Catering",K953&gt;=Criteria!$C$8),D953&lt;&gt;Criteria!$C$9),1,0)</f>
        <v>1</v>
      </c>
    </row>
    <row r="954" customFormat="false" ht="15" hidden="false" customHeight="false" outlineLevel="0" collapsed="false">
      <c r="A954" s="12" t="s">
        <v>1865</v>
      </c>
      <c r="B954" s="12" t="s">
        <v>1840</v>
      </c>
      <c r="C954" s="12" t="s">
        <v>32</v>
      </c>
      <c r="D954" s="12" t="s">
        <v>42</v>
      </c>
      <c r="E954" s="12" t="s">
        <v>38</v>
      </c>
      <c r="F954" s="12" t="s">
        <v>25</v>
      </c>
      <c r="G954" s="13" t="n">
        <v>134500</v>
      </c>
      <c r="H954" s="12" t="n">
        <v>36</v>
      </c>
      <c r="I954" s="12" t="n">
        <v>11</v>
      </c>
      <c r="J954" s="12" t="n">
        <v>0</v>
      </c>
      <c r="K954" s="14" t="n">
        <v>0.08</v>
      </c>
      <c r="L954" s="12" t="s">
        <v>39</v>
      </c>
      <c r="M954" s="15" t="n">
        <f aca="false">IF(AND(H954&lt;=Criteria!$C$6,J954&lt;=Criteria!$C$7,L954="Yes",OR(C954&lt;&gt;"Catering",K954&gt;=Criteria!$C$8),D954&lt;&gt;Criteria!$C$9),1,0)</f>
        <v>1</v>
      </c>
    </row>
    <row r="955" customFormat="false" ht="15" hidden="false" customHeight="false" outlineLevel="0" collapsed="false">
      <c r="A955" s="8" t="s">
        <v>1866</v>
      </c>
      <c r="B955" s="8" t="s">
        <v>1867</v>
      </c>
      <c r="C955" s="8" t="s">
        <v>32</v>
      </c>
      <c r="D955" s="8" t="s">
        <v>48</v>
      </c>
      <c r="E955" s="8" t="s">
        <v>38</v>
      </c>
      <c r="F955" s="8" t="s">
        <v>53</v>
      </c>
      <c r="G955" s="9" t="n">
        <v>110700</v>
      </c>
      <c r="H955" s="8" t="n">
        <v>36</v>
      </c>
      <c r="I955" s="8" t="n">
        <v>31</v>
      </c>
      <c r="J955" s="8" t="n">
        <v>0</v>
      </c>
      <c r="K955" s="10" t="n">
        <v>0.24</v>
      </c>
      <c r="L955" s="8" t="s">
        <v>39</v>
      </c>
      <c r="M955" s="11" t="n">
        <f aca="false">IF(AND(H955&lt;=Criteria!$C$6,J955&lt;=Criteria!$C$7,L955="Yes",OR(C955&lt;&gt;"Catering",K955&gt;=Criteria!$C$8),D955&lt;&gt;Criteria!$C$9),1,0)</f>
        <v>1</v>
      </c>
    </row>
    <row r="956" customFormat="false" ht="15" hidden="false" customHeight="false" outlineLevel="0" collapsed="false">
      <c r="A956" s="12" t="s">
        <v>1868</v>
      </c>
      <c r="B956" s="12" t="s">
        <v>1869</v>
      </c>
      <c r="C956" s="12" t="s">
        <v>22</v>
      </c>
      <c r="D956" s="12" t="s">
        <v>48</v>
      </c>
      <c r="E956" s="12" t="s">
        <v>38</v>
      </c>
      <c r="F956" s="12" t="s">
        <v>33</v>
      </c>
      <c r="G956" s="13" t="n">
        <v>91400</v>
      </c>
      <c r="H956" s="12" t="n">
        <v>72</v>
      </c>
      <c r="I956" s="12" t="n">
        <v>68</v>
      </c>
      <c r="J956" s="12" t="n">
        <v>0</v>
      </c>
      <c r="K956" s="14" t="n">
        <v>0.19</v>
      </c>
      <c r="L956" s="12" t="s">
        <v>39</v>
      </c>
      <c r="M956" s="15" t="n">
        <f aca="false">IF(AND(H956&lt;=Criteria!$C$6,J956&lt;=Criteria!$C$7,L956="Yes",OR(C956&lt;&gt;"Catering",K956&gt;=Criteria!$C$8),D956&lt;&gt;Criteria!$C$9),1,0)</f>
        <v>1</v>
      </c>
    </row>
    <row r="957" customFormat="false" ht="15" hidden="false" customHeight="false" outlineLevel="0" collapsed="false">
      <c r="A957" s="8" t="s">
        <v>1870</v>
      </c>
      <c r="B957" s="8" t="s">
        <v>1871</v>
      </c>
      <c r="C957" s="8" t="s">
        <v>22</v>
      </c>
      <c r="D957" s="8" t="s">
        <v>37</v>
      </c>
      <c r="E957" s="8" t="s">
        <v>38</v>
      </c>
      <c r="F957" s="8" t="s">
        <v>25</v>
      </c>
      <c r="G957" s="9" t="n">
        <v>101400</v>
      </c>
      <c r="H957" s="8" t="n">
        <v>36</v>
      </c>
      <c r="I957" s="8" t="n">
        <v>30</v>
      </c>
      <c r="J957" s="8" t="n">
        <v>0</v>
      </c>
      <c r="K957" s="10" t="n">
        <v>0</v>
      </c>
      <c r="L957" s="8" t="s">
        <v>39</v>
      </c>
      <c r="M957" s="11" t="n">
        <f aca="false">IF(AND(H957&lt;=Criteria!$C$6,J957&lt;=Criteria!$C$7,L957="Yes",OR(C957&lt;&gt;"Catering",K957&gt;=Criteria!$C$8),D957&lt;&gt;Criteria!$C$9),1,0)</f>
        <v>0</v>
      </c>
    </row>
    <row r="958" customFormat="false" ht="15" hidden="false" customHeight="false" outlineLevel="0" collapsed="false">
      <c r="A958" s="12" t="s">
        <v>1872</v>
      </c>
      <c r="B958" s="12" t="s">
        <v>1873</v>
      </c>
      <c r="C958" s="12" t="s">
        <v>32</v>
      </c>
      <c r="D958" s="12" t="s">
        <v>108</v>
      </c>
      <c r="E958" s="12" t="s">
        <v>108</v>
      </c>
      <c r="F958" s="12" t="s">
        <v>53</v>
      </c>
      <c r="G958" s="13" t="n">
        <v>179700</v>
      </c>
      <c r="H958" s="12" t="n">
        <v>60</v>
      </c>
      <c r="I958" s="12" t="n">
        <v>18</v>
      </c>
      <c r="J958" s="12" t="n">
        <v>0</v>
      </c>
      <c r="K958" s="14" t="n">
        <v>0.22</v>
      </c>
      <c r="L958" s="12" t="s">
        <v>39</v>
      </c>
      <c r="M958" s="15" t="n">
        <f aca="false">IF(AND(H958&lt;=Criteria!$C$6,J958&lt;=Criteria!$C$7,L958="Yes",OR(C958&lt;&gt;"Catering",K958&gt;=Criteria!$C$8),D958&lt;&gt;Criteria!$C$9),1,0)</f>
        <v>1</v>
      </c>
    </row>
    <row r="959" customFormat="false" ht="15" hidden="false" customHeight="false" outlineLevel="0" collapsed="false">
      <c r="A959" s="8" t="s">
        <v>1874</v>
      </c>
      <c r="B959" s="8" t="s">
        <v>1875</v>
      </c>
      <c r="C959" s="8" t="s">
        <v>32</v>
      </c>
      <c r="D959" s="8" t="s">
        <v>48</v>
      </c>
      <c r="E959" s="8" t="s">
        <v>38</v>
      </c>
      <c r="F959" s="8" t="s">
        <v>53</v>
      </c>
      <c r="G959" s="9" t="n">
        <v>121600</v>
      </c>
      <c r="H959" s="8" t="n">
        <v>48</v>
      </c>
      <c r="I959" s="8" t="n">
        <v>33</v>
      </c>
      <c r="J959" s="8" t="n">
        <v>0</v>
      </c>
      <c r="K959" s="10" t="n">
        <v>0.07</v>
      </c>
      <c r="L959" s="8" t="s">
        <v>39</v>
      </c>
      <c r="M959" s="11" t="n">
        <f aca="false">IF(AND(H959&lt;=Criteria!$C$6,J959&lt;=Criteria!$C$7,L959="Yes",OR(C959&lt;&gt;"Catering",K959&gt;=Criteria!$C$8),D959&lt;&gt;Criteria!$C$9),1,0)</f>
        <v>1</v>
      </c>
    </row>
    <row r="960" customFormat="false" ht="15" hidden="false" customHeight="false" outlineLevel="0" collapsed="false">
      <c r="A960" s="12" t="s">
        <v>1876</v>
      </c>
      <c r="B960" s="12" t="s">
        <v>1877</v>
      </c>
      <c r="C960" s="12" t="s">
        <v>32</v>
      </c>
      <c r="D960" s="12" t="s">
        <v>42</v>
      </c>
      <c r="E960" s="12" t="s">
        <v>38</v>
      </c>
      <c r="F960" s="12" t="s">
        <v>53</v>
      </c>
      <c r="G960" s="13" t="n">
        <v>102300</v>
      </c>
      <c r="H960" s="12" t="n">
        <v>72</v>
      </c>
      <c r="I960" s="12" t="n">
        <v>45</v>
      </c>
      <c r="J960" s="12" t="n">
        <v>0</v>
      </c>
      <c r="K960" s="14" t="n">
        <v>0.21</v>
      </c>
      <c r="L960" s="12" t="s">
        <v>39</v>
      </c>
      <c r="M960" s="15" t="n">
        <f aca="false">IF(AND(H960&lt;=Criteria!$C$6,J960&lt;=Criteria!$C$7,L960="Yes",OR(C960&lt;&gt;"Catering",K960&gt;=Criteria!$C$8),D960&lt;&gt;Criteria!$C$9),1,0)</f>
        <v>1</v>
      </c>
    </row>
    <row r="961" customFormat="false" ht="15" hidden="false" customHeight="false" outlineLevel="0" collapsed="false">
      <c r="A961" s="8" t="s">
        <v>1878</v>
      </c>
      <c r="B961" s="8" t="s">
        <v>1879</v>
      </c>
      <c r="C961" s="8" t="s">
        <v>32</v>
      </c>
      <c r="D961" s="8" t="s">
        <v>48</v>
      </c>
      <c r="E961" s="8" t="s">
        <v>38</v>
      </c>
      <c r="F961" s="8" t="s">
        <v>53</v>
      </c>
      <c r="G961" s="9" t="n">
        <v>208200</v>
      </c>
      <c r="H961" s="8" t="n">
        <v>72</v>
      </c>
      <c r="I961" s="8" t="n">
        <v>49</v>
      </c>
      <c r="J961" s="8" t="n">
        <v>0</v>
      </c>
      <c r="K961" s="10" t="n">
        <v>0.13</v>
      </c>
      <c r="L961" s="8" t="s">
        <v>39</v>
      </c>
      <c r="M961" s="11" t="n">
        <f aca="false">IF(AND(H961&lt;=Criteria!$C$6,J961&lt;=Criteria!$C$7,L961="Yes",OR(C961&lt;&gt;"Catering",K961&gt;=Criteria!$C$8),D961&lt;&gt;Criteria!$C$9),1,0)</f>
        <v>1</v>
      </c>
    </row>
    <row r="962" customFormat="false" ht="15" hidden="false" customHeight="false" outlineLevel="0" collapsed="false">
      <c r="A962" s="12" t="s">
        <v>1880</v>
      </c>
      <c r="B962" s="12" t="s">
        <v>1881</v>
      </c>
      <c r="C962" s="12" t="s">
        <v>32</v>
      </c>
      <c r="D962" s="12" t="s">
        <v>48</v>
      </c>
      <c r="E962" s="12" t="s">
        <v>38</v>
      </c>
      <c r="F962" s="12" t="s">
        <v>33</v>
      </c>
      <c r="G962" s="13" t="n">
        <v>235700</v>
      </c>
      <c r="H962" s="12" t="n">
        <v>48</v>
      </c>
      <c r="I962" s="12" t="n">
        <v>20</v>
      </c>
      <c r="J962" s="12" t="n">
        <v>0</v>
      </c>
      <c r="K962" s="14" t="n">
        <v>0.2</v>
      </c>
      <c r="L962" s="12" t="s">
        <v>39</v>
      </c>
      <c r="M962" s="15" t="n">
        <f aca="false">IF(AND(H962&lt;=Criteria!$C$6,J962&lt;=Criteria!$C$7,L962="Yes",OR(C962&lt;&gt;"Catering",K962&gt;=Criteria!$C$8),D962&lt;&gt;Criteria!$C$9),1,0)</f>
        <v>1</v>
      </c>
    </row>
    <row r="963" customFormat="false" ht="15" hidden="false" customHeight="false" outlineLevel="0" collapsed="false">
      <c r="A963" s="8" t="s">
        <v>1882</v>
      </c>
      <c r="B963" s="8" t="s">
        <v>1883</v>
      </c>
      <c r="C963" s="8" t="s">
        <v>22</v>
      </c>
      <c r="D963" s="8" t="s">
        <v>133</v>
      </c>
      <c r="E963" s="8" t="s">
        <v>24</v>
      </c>
      <c r="F963" s="8" t="s">
        <v>25</v>
      </c>
      <c r="G963" s="9" t="n">
        <v>61600</v>
      </c>
      <c r="H963" s="8" t="n">
        <v>60</v>
      </c>
      <c r="I963" s="8" t="n">
        <v>28</v>
      </c>
      <c r="J963" s="8" t="n">
        <v>0</v>
      </c>
      <c r="K963" s="10" t="n">
        <v>0</v>
      </c>
      <c r="L963" s="8" t="s">
        <v>39</v>
      </c>
      <c r="M963" s="11" t="n">
        <f aca="false">IF(AND(H963&lt;=Criteria!$C$6,J963&lt;=Criteria!$C$7,L963="Yes",OR(C963&lt;&gt;"Catering",K963&gt;=Criteria!$C$8),D963&lt;&gt;Criteria!$C$9),1,0)</f>
        <v>0</v>
      </c>
    </row>
    <row r="964" customFormat="false" ht="15" hidden="false" customHeight="false" outlineLevel="0" collapsed="false">
      <c r="A964" s="12" t="s">
        <v>1884</v>
      </c>
      <c r="B964" s="12" t="s">
        <v>1885</v>
      </c>
      <c r="C964" s="12" t="s">
        <v>32</v>
      </c>
      <c r="D964" s="12" t="s">
        <v>23</v>
      </c>
      <c r="E964" s="12" t="s">
        <v>24</v>
      </c>
      <c r="F964" s="12" t="s">
        <v>33</v>
      </c>
      <c r="G964" s="13" t="n">
        <v>46500</v>
      </c>
      <c r="H964" s="12" t="n">
        <v>72</v>
      </c>
      <c r="I964" s="12" t="n">
        <v>22</v>
      </c>
      <c r="J964" s="12" t="n">
        <v>0</v>
      </c>
      <c r="K964" s="14" t="n">
        <v>0.07</v>
      </c>
      <c r="L964" s="12" t="s">
        <v>39</v>
      </c>
      <c r="M964" s="15" t="n">
        <f aca="false">IF(AND(H964&lt;=Criteria!$C$6,J964&lt;=Criteria!$C$7,L964="Yes",OR(C964&lt;&gt;"Catering",K964&gt;=Criteria!$C$8),D964&lt;&gt;Criteria!$C$9),1,0)</f>
        <v>0</v>
      </c>
    </row>
    <row r="965" customFormat="false" ht="15" hidden="false" customHeight="false" outlineLevel="0" collapsed="false">
      <c r="A965" s="8" t="s">
        <v>1886</v>
      </c>
      <c r="B965" s="8" t="s">
        <v>1887</v>
      </c>
      <c r="C965" s="8" t="s">
        <v>32</v>
      </c>
      <c r="D965" s="8" t="s">
        <v>37</v>
      </c>
      <c r="E965" s="8" t="s">
        <v>38</v>
      </c>
      <c r="F965" s="8" t="s">
        <v>33</v>
      </c>
      <c r="G965" s="9" t="n">
        <v>122500</v>
      </c>
      <c r="H965" s="8" t="n">
        <v>72</v>
      </c>
      <c r="I965" s="8" t="n">
        <v>27</v>
      </c>
      <c r="J965" s="8" t="n">
        <v>0</v>
      </c>
      <c r="K965" s="10" t="n">
        <v>0.1</v>
      </c>
      <c r="L965" s="8" t="s">
        <v>39</v>
      </c>
      <c r="M965" s="11" t="n">
        <f aca="false">IF(AND(H965&lt;=Criteria!$C$6,J965&lt;=Criteria!$C$7,L965="Yes",OR(C965&lt;&gt;"Catering",K965&gt;=Criteria!$C$8),D965&lt;&gt;Criteria!$C$9),1,0)</f>
        <v>1</v>
      </c>
    </row>
    <row r="966" customFormat="false" ht="15" hidden="false" customHeight="false" outlineLevel="0" collapsed="false">
      <c r="A966" s="12" t="s">
        <v>1888</v>
      </c>
      <c r="B966" s="12" t="s">
        <v>1889</v>
      </c>
      <c r="C966" s="12" t="s">
        <v>32</v>
      </c>
      <c r="D966" s="12" t="s">
        <v>48</v>
      </c>
      <c r="E966" s="12" t="s">
        <v>38</v>
      </c>
      <c r="F966" s="12" t="s">
        <v>25</v>
      </c>
      <c r="G966" s="13" t="n">
        <v>171300</v>
      </c>
      <c r="H966" s="12" t="n">
        <v>72</v>
      </c>
      <c r="I966" s="12" t="n">
        <v>63</v>
      </c>
      <c r="J966" s="12" t="n">
        <v>0</v>
      </c>
      <c r="K966" s="14" t="n">
        <v>0.18</v>
      </c>
      <c r="L966" s="12" t="s">
        <v>39</v>
      </c>
      <c r="M966" s="15" t="n">
        <f aca="false">IF(AND(H966&lt;=Criteria!$C$6,J966&lt;=Criteria!$C$7,L966="Yes",OR(C966&lt;&gt;"Catering",K966&gt;=Criteria!$C$8),D966&lt;&gt;Criteria!$C$9),1,0)</f>
        <v>1</v>
      </c>
    </row>
    <row r="967" customFormat="false" ht="15" hidden="false" customHeight="false" outlineLevel="0" collapsed="false">
      <c r="A967" s="8" t="s">
        <v>1890</v>
      </c>
      <c r="B967" s="8" t="s">
        <v>1840</v>
      </c>
      <c r="C967" s="8" t="s">
        <v>36</v>
      </c>
      <c r="D967" s="8" t="s">
        <v>48</v>
      </c>
      <c r="E967" s="8" t="s">
        <v>38</v>
      </c>
      <c r="F967" s="8" t="s">
        <v>25</v>
      </c>
      <c r="G967" s="9" t="n">
        <v>121600</v>
      </c>
      <c r="H967" s="8" t="n">
        <v>48</v>
      </c>
      <c r="I967" s="8" t="n">
        <v>31</v>
      </c>
      <c r="J967" s="8" t="n">
        <v>0</v>
      </c>
      <c r="K967" s="10" t="n">
        <v>0.25</v>
      </c>
      <c r="L967" s="8" t="s">
        <v>39</v>
      </c>
      <c r="M967" s="11" t="n">
        <f aca="false">IF(AND(H967&lt;=Criteria!$C$6,J967&lt;=Criteria!$C$7,L967="Yes",OR(C967&lt;&gt;"Catering",K967&gt;=Criteria!$C$8),D967&lt;&gt;Criteria!$C$9),1,0)</f>
        <v>1</v>
      </c>
    </row>
    <row r="968" customFormat="false" ht="15" hidden="false" customHeight="false" outlineLevel="0" collapsed="false">
      <c r="A968" s="12" t="s">
        <v>1891</v>
      </c>
      <c r="B968" s="12" t="s">
        <v>1892</v>
      </c>
      <c r="C968" s="12" t="s">
        <v>32</v>
      </c>
      <c r="D968" s="12" t="s">
        <v>37</v>
      </c>
      <c r="E968" s="12" t="s">
        <v>38</v>
      </c>
      <c r="F968" s="12" t="s">
        <v>53</v>
      </c>
      <c r="G968" s="13" t="n">
        <v>67900</v>
      </c>
      <c r="H968" s="12" t="n">
        <v>72</v>
      </c>
      <c r="I968" s="12" t="n">
        <v>27</v>
      </c>
      <c r="J968" s="12" t="n">
        <v>0</v>
      </c>
      <c r="K968" s="14" t="n">
        <v>0.19</v>
      </c>
      <c r="L968" s="12" t="s">
        <v>39</v>
      </c>
      <c r="M968" s="15" t="n">
        <f aca="false">IF(AND(H968&lt;=Criteria!$C$6,J968&lt;=Criteria!$C$7,L968="Yes",OR(C968&lt;&gt;"Catering",K968&gt;=Criteria!$C$8),D968&lt;&gt;Criteria!$C$9),1,0)</f>
        <v>1</v>
      </c>
    </row>
    <row r="969" customFormat="false" ht="15" hidden="false" customHeight="false" outlineLevel="0" collapsed="false">
      <c r="A969" s="8" t="s">
        <v>1893</v>
      </c>
      <c r="B969" s="8" t="s">
        <v>1894</v>
      </c>
      <c r="C969" s="8" t="s">
        <v>22</v>
      </c>
      <c r="D969" s="8" t="s">
        <v>42</v>
      </c>
      <c r="E969" s="8" t="s">
        <v>38</v>
      </c>
      <c r="F969" s="8" t="s">
        <v>33</v>
      </c>
      <c r="G969" s="9" t="n">
        <v>88900</v>
      </c>
      <c r="H969" s="8" t="n">
        <v>36</v>
      </c>
      <c r="I969" s="8" t="n">
        <v>30</v>
      </c>
      <c r="J969" s="8" t="n">
        <v>0</v>
      </c>
      <c r="K969" s="10" t="n">
        <v>0</v>
      </c>
      <c r="L969" s="8" t="s">
        <v>39</v>
      </c>
      <c r="M969" s="11" t="n">
        <f aca="false">IF(AND(H969&lt;=Criteria!$C$6,J969&lt;=Criteria!$C$7,L969="Yes",OR(C969&lt;&gt;"Catering",K969&gt;=Criteria!$C$8),D969&lt;&gt;Criteria!$C$9),1,0)</f>
        <v>0</v>
      </c>
    </row>
    <row r="970" customFormat="false" ht="15" hidden="false" customHeight="false" outlineLevel="0" collapsed="false">
      <c r="A970" s="12" t="s">
        <v>1895</v>
      </c>
      <c r="B970" s="12" t="s">
        <v>1896</v>
      </c>
      <c r="C970" s="12" t="s">
        <v>22</v>
      </c>
      <c r="D970" s="12" t="s">
        <v>61</v>
      </c>
      <c r="E970" s="12" t="s">
        <v>24</v>
      </c>
      <c r="F970" s="12" t="s">
        <v>25</v>
      </c>
      <c r="G970" s="13" t="n">
        <v>110200</v>
      </c>
      <c r="H970" s="12" t="n">
        <v>60</v>
      </c>
      <c r="I970" s="12" t="n">
        <v>27</v>
      </c>
      <c r="J970" s="12" t="n">
        <v>0</v>
      </c>
      <c r="K970" s="14" t="n">
        <v>0.13</v>
      </c>
      <c r="L970" s="12" t="s">
        <v>39</v>
      </c>
      <c r="M970" s="15" t="n">
        <f aca="false">IF(AND(H970&lt;=Criteria!$C$6,J970&lt;=Criteria!$C$7,L970="Yes",OR(C970&lt;&gt;"Catering",K970&gt;=Criteria!$C$8),D970&lt;&gt;Criteria!$C$9),1,0)</f>
        <v>1</v>
      </c>
    </row>
    <row r="971" customFormat="false" ht="15" hidden="false" customHeight="false" outlineLevel="0" collapsed="false">
      <c r="A971" s="8" t="s">
        <v>1897</v>
      </c>
      <c r="B971" s="8" t="s">
        <v>1898</v>
      </c>
      <c r="C971" s="8" t="s">
        <v>22</v>
      </c>
      <c r="D971" s="8" t="s">
        <v>23</v>
      </c>
      <c r="E971" s="8" t="s">
        <v>24</v>
      </c>
      <c r="F971" s="8" t="s">
        <v>25</v>
      </c>
      <c r="G971" s="9" t="n">
        <v>98000</v>
      </c>
      <c r="H971" s="8" t="n">
        <v>60</v>
      </c>
      <c r="I971" s="8" t="n">
        <v>32</v>
      </c>
      <c r="J971" s="8" t="n">
        <v>0</v>
      </c>
      <c r="K971" s="10" t="n">
        <v>0.13</v>
      </c>
      <c r="L971" s="8" t="s">
        <v>39</v>
      </c>
      <c r="M971" s="11" t="n">
        <f aca="false">IF(AND(H971&lt;=Criteria!$C$6,J971&lt;=Criteria!$C$7,L971="Yes",OR(C971&lt;&gt;"Catering",K971&gt;=Criteria!$C$8),D971&lt;&gt;Criteria!$C$9),1,0)</f>
        <v>0</v>
      </c>
    </row>
    <row r="972" customFormat="false" ht="15" hidden="false" customHeight="false" outlineLevel="0" collapsed="false">
      <c r="A972" s="12" t="s">
        <v>1899</v>
      </c>
      <c r="B972" s="12" t="s">
        <v>1900</v>
      </c>
      <c r="C972" s="12" t="s">
        <v>36</v>
      </c>
      <c r="D972" s="12" t="s">
        <v>23</v>
      </c>
      <c r="E972" s="12" t="s">
        <v>24</v>
      </c>
      <c r="F972" s="12" t="s">
        <v>53</v>
      </c>
      <c r="G972" s="13" t="n">
        <v>120900</v>
      </c>
      <c r="H972" s="12" t="n">
        <v>60</v>
      </c>
      <c r="I972" s="12" t="n">
        <v>33</v>
      </c>
      <c r="J972" s="12" t="n">
        <v>0</v>
      </c>
      <c r="K972" s="14" t="n">
        <v>0.1</v>
      </c>
      <c r="L972" s="12" t="s">
        <v>39</v>
      </c>
      <c r="M972" s="15" t="n">
        <f aca="false">IF(AND(H972&lt;=Criteria!$C$6,J972&lt;=Criteria!$C$7,L972="Yes",OR(C972&lt;&gt;"Catering",K972&gt;=Criteria!$C$8),D972&lt;&gt;Criteria!$C$9),1,0)</f>
        <v>0</v>
      </c>
    </row>
    <row r="973" customFormat="false" ht="15" hidden="false" customHeight="false" outlineLevel="0" collapsed="false">
      <c r="A973" s="8" t="s">
        <v>1901</v>
      </c>
      <c r="B973" s="8" t="s">
        <v>1902</v>
      </c>
      <c r="C973" s="8" t="s">
        <v>32</v>
      </c>
      <c r="D973" s="8" t="s">
        <v>133</v>
      </c>
      <c r="E973" s="8" t="s">
        <v>24</v>
      </c>
      <c r="F973" s="8" t="s">
        <v>33</v>
      </c>
      <c r="G973" s="9" t="n">
        <v>168000</v>
      </c>
      <c r="H973" s="8" t="n">
        <v>84</v>
      </c>
      <c r="I973" s="8" t="n">
        <v>22</v>
      </c>
      <c r="J973" s="8" t="n">
        <v>0</v>
      </c>
      <c r="K973" s="10" t="n">
        <v>0.1</v>
      </c>
      <c r="L973" s="8" t="s">
        <v>39</v>
      </c>
      <c r="M973" s="11" t="n">
        <f aca="false">IF(AND(H973&lt;=Criteria!$C$6,J973&lt;=Criteria!$C$7,L973="Yes",OR(C973&lt;&gt;"Catering",K973&gt;=Criteria!$C$8),D973&lt;&gt;Criteria!$C$9),1,0)</f>
        <v>0</v>
      </c>
    </row>
    <row r="974" customFormat="false" ht="15" hidden="false" customHeight="false" outlineLevel="0" collapsed="false">
      <c r="A974" s="12" t="s">
        <v>1903</v>
      </c>
      <c r="B974" s="12" t="s">
        <v>1904</v>
      </c>
      <c r="C974" s="12" t="s">
        <v>32</v>
      </c>
      <c r="D974" s="12" t="s">
        <v>48</v>
      </c>
      <c r="E974" s="12" t="s">
        <v>38</v>
      </c>
      <c r="F974" s="12" t="s">
        <v>33</v>
      </c>
      <c r="G974" s="13" t="n">
        <v>78500</v>
      </c>
      <c r="H974" s="12" t="n">
        <v>60</v>
      </c>
      <c r="I974" s="12" t="n">
        <v>47</v>
      </c>
      <c r="J974" s="12" t="n">
        <v>0</v>
      </c>
      <c r="K974" s="14" t="n">
        <v>0.12</v>
      </c>
      <c r="L974" s="12" t="s">
        <v>39</v>
      </c>
      <c r="M974" s="15" t="n">
        <f aca="false">IF(AND(H974&lt;=Criteria!$C$6,J974&lt;=Criteria!$C$7,L974="Yes",OR(C974&lt;&gt;"Catering",K974&gt;=Criteria!$C$8),D974&lt;&gt;Criteria!$C$9),1,0)</f>
        <v>1</v>
      </c>
    </row>
    <row r="975" customFormat="false" ht="15" hidden="false" customHeight="false" outlineLevel="0" collapsed="false">
      <c r="A975" s="8" t="s">
        <v>1905</v>
      </c>
      <c r="B975" s="8" t="s">
        <v>1906</v>
      </c>
      <c r="C975" s="8" t="s">
        <v>22</v>
      </c>
      <c r="D975" s="8" t="s">
        <v>42</v>
      </c>
      <c r="E975" s="8" t="s">
        <v>38</v>
      </c>
      <c r="F975" s="8" t="s">
        <v>33</v>
      </c>
      <c r="G975" s="9" t="n">
        <v>123000</v>
      </c>
      <c r="H975" s="8" t="n">
        <v>72</v>
      </c>
      <c r="I975" s="8" t="n">
        <v>32</v>
      </c>
      <c r="J975" s="8" t="n">
        <v>0</v>
      </c>
      <c r="K975" s="10" t="n">
        <v>0</v>
      </c>
      <c r="L975" s="8" t="s">
        <v>39</v>
      </c>
      <c r="M975" s="11" t="n">
        <f aca="false">IF(AND(H975&lt;=Criteria!$C$6,J975&lt;=Criteria!$C$7,L975="Yes",OR(C975&lt;&gt;"Catering",K975&gt;=Criteria!$C$8),D975&lt;&gt;Criteria!$C$9),1,0)</f>
        <v>0</v>
      </c>
    </row>
    <row r="976" customFormat="false" ht="15" hidden="false" customHeight="false" outlineLevel="0" collapsed="false">
      <c r="A976" s="12" t="s">
        <v>1907</v>
      </c>
      <c r="B976" s="12" t="s">
        <v>1908</v>
      </c>
      <c r="C976" s="12" t="s">
        <v>36</v>
      </c>
      <c r="D976" s="12" t="s">
        <v>133</v>
      </c>
      <c r="E976" s="12" t="s">
        <v>24</v>
      </c>
      <c r="F976" s="12" t="s">
        <v>33</v>
      </c>
      <c r="G976" s="13" t="n">
        <v>126800</v>
      </c>
      <c r="H976" s="12" t="n">
        <v>72</v>
      </c>
      <c r="I976" s="12" t="n">
        <v>44</v>
      </c>
      <c r="J976" s="12" t="n">
        <v>0</v>
      </c>
      <c r="K976" s="14" t="n">
        <v>0.14</v>
      </c>
      <c r="L976" s="12" t="s">
        <v>39</v>
      </c>
      <c r="M976" s="15" t="n">
        <f aca="false">IF(AND(H976&lt;=Criteria!$C$6,J976&lt;=Criteria!$C$7,L976="Yes",OR(C976&lt;&gt;"Catering",K976&gt;=Criteria!$C$8),D976&lt;&gt;Criteria!$C$9),1,0)</f>
        <v>1</v>
      </c>
    </row>
    <row r="977" customFormat="false" ht="15" hidden="false" customHeight="false" outlineLevel="0" collapsed="false">
      <c r="A977" s="8" t="s">
        <v>1909</v>
      </c>
      <c r="B977" s="8" t="s">
        <v>1910</v>
      </c>
      <c r="C977" s="8" t="s">
        <v>32</v>
      </c>
      <c r="D977" s="8" t="s">
        <v>23</v>
      </c>
      <c r="E977" s="8" t="s">
        <v>24</v>
      </c>
      <c r="F977" s="8" t="s">
        <v>33</v>
      </c>
      <c r="G977" s="9" t="n">
        <v>60900</v>
      </c>
      <c r="H977" s="8" t="n">
        <v>84</v>
      </c>
      <c r="I977" s="8" t="n">
        <v>22</v>
      </c>
      <c r="J977" s="8" t="n">
        <v>0</v>
      </c>
      <c r="K977" s="10" t="n">
        <v>0.17</v>
      </c>
      <c r="L977" s="8" t="s">
        <v>26</v>
      </c>
      <c r="M977" s="11" t="n">
        <f aca="false">IF(AND(H977&lt;=Criteria!$C$6,J977&lt;=Criteria!$C$7,L977="Yes",OR(C977&lt;&gt;"Catering",K977&gt;=Criteria!$C$8),D977&lt;&gt;Criteria!$C$9),1,0)</f>
        <v>0</v>
      </c>
    </row>
    <row r="978" customFormat="false" ht="15" hidden="false" customHeight="false" outlineLevel="0" collapsed="false">
      <c r="A978" s="12" t="s">
        <v>1911</v>
      </c>
      <c r="B978" s="12" t="s">
        <v>1912</v>
      </c>
      <c r="C978" s="12" t="s">
        <v>32</v>
      </c>
      <c r="D978" s="12" t="s">
        <v>75</v>
      </c>
      <c r="E978" s="12" t="s">
        <v>24</v>
      </c>
      <c r="F978" s="12" t="s">
        <v>53</v>
      </c>
      <c r="G978" s="13" t="n">
        <v>92400</v>
      </c>
      <c r="H978" s="12" t="n">
        <v>36</v>
      </c>
      <c r="I978" s="12" t="n">
        <v>11</v>
      </c>
      <c r="J978" s="12" t="n">
        <v>47</v>
      </c>
      <c r="K978" s="14" t="n">
        <v>0.12</v>
      </c>
      <c r="L978" s="12" t="s">
        <v>39</v>
      </c>
      <c r="M978" s="15" t="n">
        <f aca="false">IF(AND(H978&lt;=Criteria!$C$6,J978&lt;=Criteria!$C$7,L978="Yes",OR(C978&lt;&gt;"Catering",K978&gt;=Criteria!$C$8),D978&lt;&gt;Criteria!$C$9),1,0)</f>
        <v>0</v>
      </c>
    </row>
    <row r="979" customFormat="false" ht="15" hidden="false" customHeight="false" outlineLevel="0" collapsed="false">
      <c r="A979" s="8" t="s">
        <v>1913</v>
      </c>
      <c r="B979" s="8" t="s">
        <v>1914</v>
      </c>
      <c r="C979" s="8" t="s">
        <v>32</v>
      </c>
      <c r="D979" s="8" t="s">
        <v>37</v>
      </c>
      <c r="E979" s="8" t="s">
        <v>38</v>
      </c>
      <c r="F979" s="8" t="s">
        <v>33</v>
      </c>
      <c r="G979" s="9" t="n">
        <v>41200</v>
      </c>
      <c r="H979" s="8" t="n">
        <v>84</v>
      </c>
      <c r="I979" s="8" t="n">
        <v>50</v>
      </c>
      <c r="J979" s="8" t="n">
        <v>0</v>
      </c>
      <c r="K979" s="10" t="n">
        <v>0.12</v>
      </c>
      <c r="L979" s="8" t="s">
        <v>39</v>
      </c>
      <c r="M979" s="11" t="n">
        <f aca="false">IF(AND(H979&lt;=Criteria!$C$6,J979&lt;=Criteria!$C$7,L979="Yes",OR(C979&lt;&gt;"Catering",K979&gt;=Criteria!$C$8),D979&lt;&gt;Criteria!$C$9),1,0)</f>
        <v>0</v>
      </c>
    </row>
    <row r="980" customFormat="false" ht="15" hidden="false" customHeight="false" outlineLevel="0" collapsed="false">
      <c r="A980" s="12" t="s">
        <v>1915</v>
      </c>
      <c r="B980" s="12" t="s">
        <v>1840</v>
      </c>
      <c r="C980" s="12" t="s">
        <v>22</v>
      </c>
      <c r="D980" s="12" t="s">
        <v>48</v>
      </c>
      <c r="E980" s="12" t="s">
        <v>38</v>
      </c>
      <c r="F980" s="12" t="s">
        <v>33</v>
      </c>
      <c r="G980" s="13" t="n">
        <v>111300</v>
      </c>
      <c r="H980" s="12" t="n">
        <v>36</v>
      </c>
      <c r="I980" s="12" t="n">
        <v>19</v>
      </c>
      <c r="J980" s="12" t="n">
        <v>0</v>
      </c>
      <c r="K980" s="14" t="n">
        <v>0.08</v>
      </c>
      <c r="L980" s="12" t="s">
        <v>39</v>
      </c>
      <c r="M980" s="15" t="n">
        <f aca="false">IF(AND(H980&lt;=Criteria!$C$6,J980&lt;=Criteria!$C$7,L980="Yes",OR(C980&lt;&gt;"Catering",K980&gt;=Criteria!$C$8),D980&lt;&gt;Criteria!$C$9),1,0)</f>
        <v>0</v>
      </c>
    </row>
    <row r="981" customFormat="false" ht="15" hidden="false" customHeight="false" outlineLevel="0" collapsed="false">
      <c r="A981" s="8" t="s">
        <v>1916</v>
      </c>
      <c r="B981" s="8" t="s">
        <v>1917</v>
      </c>
      <c r="C981" s="8" t="s">
        <v>36</v>
      </c>
      <c r="D981" s="8" t="s">
        <v>48</v>
      </c>
      <c r="E981" s="8" t="s">
        <v>38</v>
      </c>
      <c r="F981" s="8" t="s">
        <v>33</v>
      </c>
      <c r="G981" s="9" t="n">
        <v>321500</v>
      </c>
      <c r="H981" s="8" t="n">
        <v>72</v>
      </c>
      <c r="I981" s="8" t="n">
        <v>21</v>
      </c>
      <c r="J981" s="8" t="n">
        <v>0</v>
      </c>
      <c r="K981" s="10" t="n">
        <v>0.1</v>
      </c>
      <c r="L981" s="8" t="s">
        <v>39</v>
      </c>
      <c r="M981" s="11" t="n">
        <f aca="false">IF(AND(H981&lt;=Criteria!$C$6,J981&lt;=Criteria!$C$7,L981="Yes",OR(C981&lt;&gt;"Catering",K981&gt;=Criteria!$C$8),D981&lt;&gt;Criteria!$C$9),1,0)</f>
        <v>1</v>
      </c>
    </row>
    <row r="982" customFormat="false" ht="15" hidden="false" customHeight="false" outlineLevel="0" collapsed="false">
      <c r="A982" s="12" t="s">
        <v>1918</v>
      </c>
      <c r="B982" s="12" t="s">
        <v>1919</v>
      </c>
      <c r="C982" s="12" t="s">
        <v>32</v>
      </c>
      <c r="D982" s="12" t="s">
        <v>37</v>
      </c>
      <c r="E982" s="12" t="s">
        <v>38</v>
      </c>
      <c r="F982" s="12" t="s">
        <v>25</v>
      </c>
      <c r="G982" s="13" t="n">
        <v>78800</v>
      </c>
      <c r="H982" s="12" t="n">
        <v>60</v>
      </c>
      <c r="I982" s="12" t="n">
        <v>39</v>
      </c>
      <c r="J982" s="12" t="n">
        <v>0</v>
      </c>
      <c r="K982" s="14" t="n">
        <v>0.15</v>
      </c>
      <c r="L982" s="12" t="s">
        <v>39</v>
      </c>
      <c r="M982" s="15" t="n">
        <f aca="false">IF(AND(H982&lt;=Criteria!$C$6,J982&lt;=Criteria!$C$7,L982="Yes",OR(C982&lt;&gt;"Catering",K982&gt;=Criteria!$C$8),D982&lt;&gt;Criteria!$C$9),1,0)</f>
        <v>1</v>
      </c>
    </row>
    <row r="983" customFormat="false" ht="15" hidden="false" customHeight="false" outlineLevel="0" collapsed="false">
      <c r="A983" s="8" t="s">
        <v>1920</v>
      </c>
      <c r="B983" s="8" t="s">
        <v>1921</v>
      </c>
      <c r="C983" s="8" t="s">
        <v>32</v>
      </c>
      <c r="D983" s="8" t="s">
        <v>133</v>
      </c>
      <c r="E983" s="8" t="s">
        <v>24</v>
      </c>
      <c r="F983" s="8" t="s">
        <v>33</v>
      </c>
      <c r="G983" s="9" t="n">
        <v>123100</v>
      </c>
      <c r="H983" s="8" t="n">
        <v>72</v>
      </c>
      <c r="I983" s="8" t="n">
        <v>22</v>
      </c>
      <c r="J983" s="8" t="n">
        <v>0</v>
      </c>
      <c r="K983" s="10" t="n">
        <v>0.06</v>
      </c>
      <c r="L983" s="8" t="s">
        <v>39</v>
      </c>
      <c r="M983" s="11" t="n">
        <f aca="false">IF(AND(H983&lt;=Criteria!$C$6,J983&lt;=Criteria!$C$7,L983="Yes",OR(C983&lt;&gt;"Catering",K983&gt;=Criteria!$C$8),D983&lt;&gt;Criteria!$C$9),1,0)</f>
        <v>1</v>
      </c>
    </row>
    <row r="984" customFormat="false" ht="15" hidden="false" customHeight="false" outlineLevel="0" collapsed="false">
      <c r="A984" s="12" t="s">
        <v>1922</v>
      </c>
      <c r="B984" s="12" t="s">
        <v>1923</v>
      </c>
      <c r="C984" s="12" t="s">
        <v>32</v>
      </c>
      <c r="D984" s="12" t="s">
        <v>37</v>
      </c>
      <c r="E984" s="12" t="s">
        <v>38</v>
      </c>
      <c r="F984" s="12" t="s">
        <v>25</v>
      </c>
      <c r="G984" s="13" t="n">
        <v>123700</v>
      </c>
      <c r="H984" s="12" t="n">
        <v>48</v>
      </c>
      <c r="I984" s="12" t="n">
        <v>29</v>
      </c>
      <c r="J984" s="12" t="n">
        <v>91</v>
      </c>
      <c r="K984" s="14" t="n">
        <v>0.24</v>
      </c>
      <c r="L984" s="12" t="s">
        <v>39</v>
      </c>
      <c r="M984" s="15" t="n">
        <f aca="false">IF(AND(H984&lt;=Criteria!$C$6,J984&lt;=Criteria!$C$7,L984="Yes",OR(C984&lt;&gt;"Catering",K984&gt;=Criteria!$C$8),D984&lt;&gt;Criteria!$C$9),1,0)</f>
        <v>0</v>
      </c>
    </row>
    <row r="985" customFormat="false" ht="15" hidden="false" customHeight="false" outlineLevel="0" collapsed="false">
      <c r="A985" s="8" t="s">
        <v>1924</v>
      </c>
      <c r="B985" s="8" t="s">
        <v>1925</v>
      </c>
      <c r="C985" s="8" t="s">
        <v>22</v>
      </c>
      <c r="D985" s="8" t="s">
        <v>108</v>
      </c>
      <c r="E985" s="8" t="s">
        <v>108</v>
      </c>
      <c r="F985" s="8" t="s">
        <v>25</v>
      </c>
      <c r="G985" s="9" t="n">
        <v>111800</v>
      </c>
      <c r="H985" s="8" t="n">
        <v>72</v>
      </c>
      <c r="I985" s="8" t="n">
        <v>54</v>
      </c>
      <c r="J985" s="8" t="n">
        <v>0</v>
      </c>
      <c r="K985" s="10" t="n">
        <v>0</v>
      </c>
      <c r="L985" s="8" t="s">
        <v>39</v>
      </c>
      <c r="M985" s="11" t="n">
        <f aca="false">IF(AND(H985&lt;=Criteria!$C$6,J985&lt;=Criteria!$C$7,L985="Yes",OR(C985&lt;&gt;"Catering",K985&gt;=Criteria!$C$8),D985&lt;&gt;Criteria!$C$9),1,0)</f>
        <v>0</v>
      </c>
    </row>
    <row r="986" customFormat="false" ht="15" hidden="false" customHeight="false" outlineLevel="0" collapsed="false">
      <c r="A986" s="12" t="s">
        <v>1926</v>
      </c>
      <c r="B986" s="12" t="s">
        <v>1927</v>
      </c>
      <c r="C986" s="12" t="s">
        <v>32</v>
      </c>
      <c r="D986" s="12" t="s">
        <v>48</v>
      </c>
      <c r="E986" s="12" t="s">
        <v>38</v>
      </c>
      <c r="F986" s="12" t="s">
        <v>33</v>
      </c>
      <c r="G986" s="13" t="n">
        <v>83900</v>
      </c>
      <c r="H986" s="12" t="n">
        <v>36</v>
      </c>
      <c r="I986" s="12" t="n">
        <v>12</v>
      </c>
      <c r="J986" s="12" t="n">
        <v>0</v>
      </c>
      <c r="K986" s="14" t="n">
        <v>0.18</v>
      </c>
      <c r="L986" s="12" t="s">
        <v>39</v>
      </c>
      <c r="M986" s="15" t="n">
        <f aca="false">IF(AND(H986&lt;=Criteria!$C$6,J986&lt;=Criteria!$C$7,L986="Yes",OR(C986&lt;&gt;"Catering",K986&gt;=Criteria!$C$8),D986&lt;&gt;Criteria!$C$9),1,0)</f>
        <v>1</v>
      </c>
    </row>
    <row r="987" customFormat="false" ht="15" hidden="false" customHeight="false" outlineLevel="0" collapsed="false">
      <c r="A987" s="8" t="s">
        <v>1928</v>
      </c>
      <c r="B987" s="8" t="s">
        <v>1929</v>
      </c>
      <c r="C987" s="8" t="s">
        <v>32</v>
      </c>
      <c r="D987" s="8" t="s">
        <v>61</v>
      </c>
      <c r="E987" s="8" t="s">
        <v>24</v>
      </c>
      <c r="F987" s="8" t="s">
        <v>33</v>
      </c>
      <c r="G987" s="9" t="n">
        <v>96300</v>
      </c>
      <c r="H987" s="8" t="n">
        <v>60</v>
      </c>
      <c r="I987" s="8" t="n">
        <v>50</v>
      </c>
      <c r="J987" s="8" t="n">
        <v>0</v>
      </c>
      <c r="K987" s="10" t="n">
        <v>0.06</v>
      </c>
      <c r="L987" s="8" t="s">
        <v>39</v>
      </c>
      <c r="M987" s="11" t="n">
        <f aca="false">IF(AND(H987&lt;=Criteria!$C$6,J987&lt;=Criteria!$C$7,L987="Yes",OR(C987&lt;&gt;"Catering",K987&gt;=Criteria!$C$8),D987&lt;&gt;Criteria!$C$9),1,0)</f>
        <v>1</v>
      </c>
    </row>
    <row r="988" customFormat="false" ht="15" hidden="false" customHeight="false" outlineLevel="0" collapsed="false">
      <c r="A988" s="12" t="s">
        <v>1930</v>
      </c>
      <c r="B988" s="12" t="s">
        <v>1931</v>
      </c>
      <c r="C988" s="12" t="s">
        <v>32</v>
      </c>
      <c r="D988" s="12" t="s">
        <v>108</v>
      </c>
      <c r="E988" s="12" t="s">
        <v>108</v>
      </c>
      <c r="F988" s="12" t="s">
        <v>25</v>
      </c>
      <c r="G988" s="13" t="n">
        <v>239200</v>
      </c>
      <c r="H988" s="12" t="n">
        <v>72</v>
      </c>
      <c r="I988" s="12" t="n">
        <v>33</v>
      </c>
      <c r="J988" s="12" t="n">
        <v>0</v>
      </c>
      <c r="K988" s="14" t="n">
        <v>0.23</v>
      </c>
      <c r="L988" s="12" t="s">
        <v>39</v>
      </c>
      <c r="M988" s="15" t="n">
        <f aca="false">IF(AND(H988&lt;=Criteria!$C$6,J988&lt;=Criteria!$C$7,L988="Yes",OR(C988&lt;&gt;"Catering",K988&gt;=Criteria!$C$8),D988&lt;&gt;Criteria!$C$9),1,0)</f>
        <v>1</v>
      </c>
    </row>
    <row r="989" customFormat="false" ht="15" hidden="false" customHeight="false" outlineLevel="0" collapsed="false">
      <c r="A989" s="8" t="s">
        <v>1932</v>
      </c>
      <c r="B989" s="8" t="s">
        <v>1933</v>
      </c>
      <c r="C989" s="8" t="s">
        <v>36</v>
      </c>
      <c r="D989" s="8" t="s">
        <v>48</v>
      </c>
      <c r="E989" s="8" t="s">
        <v>38</v>
      </c>
      <c r="F989" s="8" t="s">
        <v>25</v>
      </c>
      <c r="G989" s="9" t="n">
        <v>309800</v>
      </c>
      <c r="H989" s="8" t="n">
        <v>48</v>
      </c>
      <c r="I989" s="8" t="n">
        <v>43</v>
      </c>
      <c r="J989" s="8" t="n">
        <v>0</v>
      </c>
      <c r="K989" s="10" t="n">
        <v>0.18</v>
      </c>
      <c r="L989" s="8" t="s">
        <v>39</v>
      </c>
      <c r="M989" s="11" t="n">
        <f aca="false">IF(AND(H989&lt;=Criteria!$C$6,J989&lt;=Criteria!$C$7,L989="Yes",OR(C989&lt;&gt;"Catering",K989&gt;=Criteria!$C$8),D989&lt;&gt;Criteria!$C$9),1,0)</f>
        <v>1</v>
      </c>
    </row>
    <row r="990" customFormat="false" ht="15" hidden="false" customHeight="false" outlineLevel="0" collapsed="false">
      <c r="A990" s="12" t="s">
        <v>1934</v>
      </c>
      <c r="B990" s="12" t="s">
        <v>1935</v>
      </c>
      <c r="C990" s="12" t="s">
        <v>32</v>
      </c>
      <c r="D990" s="12" t="s">
        <v>37</v>
      </c>
      <c r="E990" s="12" t="s">
        <v>38</v>
      </c>
      <c r="F990" s="12" t="s">
        <v>33</v>
      </c>
      <c r="G990" s="13" t="n">
        <v>213000</v>
      </c>
      <c r="H990" s="12" t="n">
        <v>48</v>
      </c>
      <c r="I990" s="12" t="n">
        <v>25</v>
      </c>
      <c r="J990" s="12" t="n">
        <v>0</v>
      </c>
      <c r="K990" s="14" t="n">
        <v>0.2</v>
      </c>
      <c r="L990" s="12" t="s">
        <v>39</v>
      </c>
      <c r="M990" s="15" t="n">
        <f aca="false">IF(AND(H990&lt;=Criteria!$C$6,J990&lt;=Criteria!$C$7,L990="Yes",OR(C990&lt;&gt;"Catering",K990&gt;=Criteria!$C$8),D990&lt;&gt;Criteria!$C$9),1,0)</f>
        <v>1</v>
      </c>
    </row>
    <row r="991" customFormat="false" ht="15" hidden="false" customHeight="false" outlineLevel="0" collapsed="false">
      <c r="A991" s="8" t="s">
        <v>1936</v>
      </c>
      <c r="B991" s="8" t="s">
        <v>1937</v>
      </c>
      <c r="C991" s="8" t="s">
        <v>36</v>
      </c>
      <c r="D991" s="8" t="s">
        <v>42</v>
      </c>
      <c r="E991" s="8" t="s">
        <v>38</v>
      </c>
      <c r="F991" s="8" t="s">
        <v>33</v>
      </c>
      <c r="G991" s="9" t="n">
        <v>252300</v>
      </c>
      <c r="H991" s="8" t="n">
        <v>48</v>
      </c>
      <c r="I991" s="8" t="n">
        <v>33</v>
      </c>
      <c r="J991" s="8" t="n">
        <v>0</v>
      </c>
      <c r="K991" s="10" t="n">
        <v>0.06</v>
      </c>
      <c r="L991" s="8" t="s">
        <v>39</v>
      </c>
      <c r="M991" s="11" t="n">
        <f aca="false">IF(AND(H991&lt;=Criteria!$C$6,J991&lt;=Criteria!$C$7,L991="Yes",OR(C991&lt;&gt;"Catering",K991&gt;=Criteria!$C$8),D991&lt;&gt;Criteria!$C$9),1,0)</f>
        <v>1</v>
      </c>
    </row>
    <row r="992" customFormat="false" ht="15" hidden="false" customHeight="false" outlineLevel="0" collapsed="false">
      <c r="A992" s="12" t="s">
        <v>1938</v>
      </c>
      <c r="B992" s="12" t="s">
        <v>1939</v>
      </c>
      <c r="C992" s="12" t="s">
        <v>22</v>
      </c>
      <c r="D992" s="12" t="s">
        <v>23</v>
      </c>
      <c r="E992" s="12" t="s">
        <v>24</v>
      </c>
      <c r="F992" s="12" t="s">
        <v>33</v>
      </c>
      <c r="G992" s="13" t="n">
        <v>120400</v>
      </c>
      <c r="H992" s="12" t="n">
        <v>48</v>
      </c>
      <c r="I992" s="12" t="n">
        <v>22</v>
      </c>
      <c r="J992" s="12" t="n">
        <v>0</v>
      </c>
      <c r="K992" s="14" t="n">
        <v>0.13</v>
      </c>
      <c r="L992" s="12" t="s">
        <v>39</v>
      </c>
      <c r="M992" s="15" t="n">
        <f aca="false">IF(AND(H992&lt;=Criteria!$C$6,J992&lt;=Criteria!$C$7,L992="Yes",OR(C992&lt;&gt;"Catering",K992&gt;=Criteria!$C$8),D992&lt;&gt;Criteria!$C$9),1,0)</f>
        <v>0</v>
      </c>
    </row>
    <row r="993" customFormat="false" ht="15" hidden="false" customHeight="false" outlineLevel="0" collapsed="false">
      <c r="A993" s="8" t="s">
        <v>1940</v>
      </c>
      <c r="B993" s="8" t="s">
        <v>1941</v>
      </c>
      <c r="C993" s="8" t="s">
        <v>36</v>
      </c>
      <c r="D993" s="8" t="s">
        <v>48</v>
      </c>
      <c r="E993" s="8" t="s">
        <v>38</v>
      </c>
      <c r="F993" s="8" t="s">
        <v>53</v>
      </c>
      <c r="G993" s="9" t="n">
        <v>165500</v>
      </c>
      <c r="H993" s="8" t="n">
        <v>36</v>
      </c>
      <c r="I993" s="8" t="n">
        <v>33</v>
      </c>
      <c r="J993" s="8" t="n">
        <v>0</v>
      </c>
      <c r="K993" s="10" t="n">
        <v>0.1</v>
      </c>
      <c r="L993" s="8" t="s">
        <v>39</v>
      </c>
      <c r="M993" s="11" t="n">
        <f aca="false">IF(AND(H993&lt;=Criteria!$C$6,J993&lt;=Criteria!$C$7,L993="Yes",OR(C993&lt;&gt;"Catering",K993&gt;=Criteria!$C$8),D993&lt;&gt;Criteria!$C$9),1,0)</f>
        <v>1</v>
      </c>
    </row>
    <row r="994" customFormat="false" ht="15" hidden="false" customHeight="false" outlineLevel="0" collapsed="false">
      <c r="A994" s="12" t="s">
        <v>1942</v>
      </c>
      <c r="B994" s="12" t="s">
        <v>1943</v>
      </c>
      <c r="C994" s="12" t="s">
        <v>36</v>
      </c>
      <c r="D994" s="12" t="s">
        <v>133</v>
      </c>
      <c r="E994" s="12" t="s">
        <v>24</v>
      </c>
      <c r="F994" s="12" t="s">
        <v>33</v>
      </c>
      <c r="G994" s="13" t="n">
        <v>235900</v>
      </c>
      <c r="H994" s="12" t="n">
        <v>48</v>
      </c>
      <c r="I994" s="12" t="n">
        <v>39</v>
      </c>
      <c r="J994" s="12" t="n">
        <v>0</v>
      </c>
      <c r="K994" s="14" t="n">
        <v>0.13</v>
      </c>
      <c r="L994" s="12" t="s">
        <v>39</v>
      </c>
      <c r="M994" s="15" t="n">
        <f aca="false">IF(AND(H994&lt;=Criteria!$C$6,J994&lt;=Criteria!$C$7,L994="Yes",OR(C994&lt;&gt;"Catering",K994&gt;=Criteria!$C$8),D994&lt;&gt;Criteria!$C$9),1,0)</f>
        <v>1</v>
      </c>
    </row>
    <row r="995" customFormat="false" ht="15" hidden="false" customHeight="false" outlineLevel="0" collapsed="false">
      <c r="A995" s="8" t="s">
        <v>1944</v>
      </c>
      <c r="B995" s="8" t="s">
        <v>1945</v>
      </c>
      <c r="C995" s="8" t="s">
        <v>32</v>
      </c>
      <c r="D995" s="8" t="s">
        <v>108</v>
      </c>
      <c r="E995" s="8" t="s">
        <v>108</v>
      </c>
      <c r="F995" s="8" t="s">
        <v>25</v>
      </c>
      <c r="G995" s="9" t="n">
        <v>232600</v>
      </c>
      <c r="H995" s="8" t="n">
        <v>36</v>
      </c>
      <c r="I995" s="8" t="n">
        <v>24</v>
      </c>
      <c r="J995" s="8" t="n">
        <v>0</v>
      </c>
      <c r="K995" s="10" t="n">
        <v>0.18</v>
      </c>
      <c r="L995" s="8" t="s">
        <v>39</v>
      </c>
      <c r="M995" s="11" t="n">
        <f aca="false">IF(AND(H995&lt;=Criteria!$C$6,J995&lt;=Criteria!$C$7,L995="Yes",OR(C995&lt;&gt;"Catering",K995&gt;=Criteria!$C$8),D995&lt;&gt;Criteria!$C$9),1,0)</f>
        <v>1</v>
      </c>
    </row>
    <row r="996" customFormat="false" ht="15" hidden="false" customHeight="false" outlineLevel="0" collapsed="false">
      <c r="A996" s="12" t="s">
        <v>1946</v>
      </c>
      <c r="B996" s="12" t="s">
        <v>1947</v>
      </c>
      <c r="C996" s="12" t="s">
        <v>32</v>
      </c>
      <c r="D996" s="12" t="s">
        <v>42</v>
      </c>
      <c r="E996" s="12" t="s">
        <v>38</v>
      </c>
      <c r="F996" s="12" t="s">
        <v>33</v>
      </c>
      <c r="G996" s="13" t="n">
        <v>156600</v>
      </c>
      <c r="H996" s="12" t="n">
        <v>48</v>
      </c>
      <c r="I996" s="12" t="n">
        <v>17</v>
      </c>
      <c r="J996" s="12" t="n">
        <v>0</v>
      </c>
      <c r="K996" s="14" t="n">
        <v>0.05</v>
      </c>
      <c r="L996" s="12" t="s">
        <v>39</v>
      </c>
      <c r="M996" s="15" t="n">
        <f aca="false">IF(AND(H996&lt;=Criteria!$C$6,J996&lt;=Criteria!$C$7,L996="Yes",OR(C996&lt;&gt;"Catering",K996&gt;=Criteria!$C$8),D996&lt;&gt;Criteria!$C$9),1,0)</f>
        <v>1</v>
      </c>
    </row>
    <row r="997" customFormat="false" ht="15" hidden="false" customHeight="false" outlineLevel="0" collapsed="false">
      <c r="A997" s="8" t="s">
        <v>1948</v>
      </c>
      <c r="B997" s="8" t="s">
        <v>1949</v>
      </c>
      <c r="C997" s="8" t="s">
        <v>32</v>
      </c>
      <c r="D997" s="8" t="s">
        <v>37</v>
      </c>
      <c r="E997" s="8" t="s">
        <v>38</v>
      </c>
      <c r="F997" s="8" t="s">
        <v>25</v>
      </c>
      <c r="G997" s="9" t="n">
        <v>90300</v>
      </c>
      <c r="H997" s="8" t="n">
        <v>72</v>
      </c>
      <c r="I997" s="8" t="n">
        <v>21</v>
      </c>
      <c r="J997" s="8" t="n">
        <v>0</v>
      </c>
      <c r="K997" s="10" t="n">
        <v>0.09</v>
      </c>
      <c r="L997" s="8" t="s">
        <v>39</v>
      </c>
      <c r="M997" s="11" t="n">
        <f aca="false">IF(AND(H997&lt;=Criteria!$C$6,J997&lt;=Criteria!$C$7,L997="Yes",OR(C997&lt;&gt;"Catering",K997&gt;=Criteria!$C$8),D997&lt;&gt;Criteria!$C$9),1,0)</f>
        <v>1</v>
      </c>
    </row>
    <row r="998" customFormat="false" ht="15" hidden="false" customHeight="false" outlineLevel="0" collapsed="false">
      <c r="A998" s="12" t="s">
        <v>1950</v>
      </c>
      <c r="B998" s="12" t="s">
        <v>1951</v>
      </c>
      <c r="C998" s="12" t="s">
        <v>32</v>
      </c>
      <c r="D998" s="12" t="s">
        <v>37</v>
      </c>
      <c r="E998" s="12" t="s">
        <v>38</v>
      </c>
      <c r="F998" s="12" t="s">
        <v>25</v>
      </c>
      <c r="G998" s="13" t="n">
        <v>231300</v>
      </c>
      <c r="H998" s="12" t="n">
        <v>60</v>
      </c>
      <c r="I998" s="12" t="n">
        <v>40</v>
      </c>
      <c r="J998" s="12" t="n">
        <v>0</v>
      </c>
      <c r="K998" s="14" t="n">
        <v>0.06</v>
      </c>
      <c r="L998" s="12" t="s">
        <v>39</v>
      </c>
      <c r="M998" s="15" t="n">
        <f aca="false">IF(AND(H998&lt;=Criteria!$C$6,J998&lt;=Criteria!$C$7,L998="Yes",OR(C998&lt;&gt;"Catering",K998&gt;=Criteria!$C$8),D998&lt;&gt;Criteria!$C$9),1,0)</f>
        <v>1</v>
      </c>
    </row>
    <row r="999" customFormat="false" ht="15" hidden="false" customHeight="false" outlineLevel="0" collapsed="false">
      <c r="A999" s="8" t="s">
        <v>1952</v>
      </c>
      <c r="B999" s="8" t="s">
        <v>1953</v>
      </c>
      <c r="C999" s="8" t="s">
        <v>32</v>
      </c>
      <c r="D999" s="8" t="s">
        <v>108</v>
      </c>
      <c r="E999" s="8" t="s">
        <v>108</v>
      </c>
      <c r="F999" s="8" t="s">
        <v>33</v>
      </c>
      <c r="G999" s="9" t="n">
        <v>149000</v>
      </c>
      <c r="H999" s="8" t="n">
        <v>48</v>
      </c>
      <c r="I999" s="8" t="n">
        <v>31</v>
      </c>
      <c r="J999" s="8" t="n">
        <v>0</v>
      </c>
      <c r="K999" s="10" t="n">
        <v>0.21</v>
      </c>
      <c r="L999" s="8" t="s">
        <v>39</v>
      </c>
      <c r="M999" s="11" t="n">
        <f aca="false">IF(AND(H999&lt;=Criteria!$C$6,J999&lt;=Criteria!$C$7,L999="Yes",OR(C999&lt;&gt;"Catering",K999&gt;=Criteria!$C$8),D999&lt;&gt;Criteria!$C$9),1,0)</f>
        <v>1</v>
      </c>
    </row>
    <row r="1000" customFormat="false" ht="15" hidden="false" customHeight="false" outlineLevel="0" collapsed="false">
      <c r="A1000" s="12" t="s">
        <v>1954</v>
      </c>
      <c r="B1000" s="12" t="s">
        <v>1955</v>
      </c>
      <c r="C1000" s="12" t="s">
        <v>22</v>
      </c>
      <c r="D1000" s="12" t="s">
        <v>37</v>
      </c>
      <c r="E1000" s="12" t="s">
        <v>38</v>
      </c>
      <c r="F1000" s="12" t="s">
        <v>53</v>
      </c>
      <c r="G1000" s="13" t="n">
        <v>25000</v>
      </c>
      <c r="H1000" s="12" t="n">
        <v>36</v>
      </c>
      <c r="I1000" s="12" t="n">
        <v>19</v>
      </c>
      <c r="J1000" s="12" t="n">
        <v>0</v>
      </c>
      <c r="K1000" s="14" t="n">
        <v>0.21</v>
      </c>
      <c r="L1000" s="12" t="s">
        <v>39</v>
      </c>
      <c r="M1000" s="15" t="n">
        <f aca="false">IF(AND(H1000&lt;=Criteria!$C$6,J1000&lt;=Criteria!$C$7,L1000="Yes",OR(C1000&lt;&gt;"Catering",K1000&gt;=Criteria!$C$8),D1000&lt;&gt;Criteria!$C$9),1,0)</f>
        <v>1</v>
      </c>
    </row>
    <row r="1001" customFormat="false" ht="15" hidden="false" customHeight="false" outlineLevel="0" collapsed="false">
      <c r="A1001" s="8" t="s">
        <v>1956</v>
      </c>
      <c r="B1001" s="8" t="s">
        <v>1957</v>
      </c>
      <c r="C1001" s="8" t="s">
        <v>36</v>
      </c>
      <c r="D1001" s="8" t="s">
        <v>61</v>
      </c>
      <c r="E1001" s="8" t="s">
        <v>24</v>
      </c>
      <c r="F1001" s="8" t="s">
        <v>53</v>
      </c>
      <c r="G1001" s="9" t="n">
        <v>317000</v>
      </c>
      <c r="H1001" s="8" t="n">
        <v>48</v>
      </c>
      <c r="I1001" s="8" t="n">
        <v>42</v>
      </c>
      <c r="J1001" s="8" t="n">
        <v>0</v>
      </c>
      <c r="K1001" s="10" t="n">
        <v>0.2</v>
      </c>
      <c r="L1001" s="8" t="s">
        <v>39</v>
      </c>
      <c r="M1001" s="11" t="n">
        <f aca="false">IF(AND(H1001&lt;=Criteria!$C$6,J1001&lt;=Criteria!$C$7,L1001="Yes",OR(C1001&lt;&gt;"Catering",K1001&gt;=Criteria!$C$8),D1001&lt;&gt;Criteria!$C$9),1,0)</f>
        <v>1</v>
      </c>
    </row>
    <row r="1002" customFormat="false" ht="15" hidden="false" customHeight="false" outlineLevel="0" collapsed="false">
      <c r="A1002" s="12" t="s">
        <v>1958</v>
      </c>
      <c r="B1002" s="12" t="s">
        <v>1959</v>
      </c>
      <c r="C1002" s="12" t="s">
        <v>22</v>
      </c>
      <c r="D1002" s="12" t="s">
        <v>48</v>
      </c>
      <c r="E1002" s="12" t="s">
        <v>38</v>
      </c>
      <c r="F1002" s="12" t="s">
        <v>53</v>
      </c>
      <c r="G1002" s="13" t="n">
        <v>59200</v>
      </c>
      <c r="H1002" s="12" t="n">
        <v>48</v>
      </c>
      <c r="I1002" s="12" t="n">
        <v>38</v>
      </c>
      <c r="J1002" s="12" t="n">
        <v>0</v>
      </c>
      <c r="K1002" s="14" t="n">
        <v>0.19</v>
      </c>
      <c r="L1002" s="12" t="s">
        <v>39</v>
      </c>
      <c r="M1002" s="15" t="n">
        <f aca="false">IF(AND(H1002&lt;=Criteria!$C$6,J1002&lt;=Criteria!$C$7,L1002="Yes",OR(C1002&lt;&gt;"Catering",K1002&gt;=Criteria!$C$8),D1002&lt;&gt;Criteria!$C$9),1,0)</f>
        <v>1</v>
      </c>
    </row>
    <row r="1003" customFormat="false" ht="15" hidden="false" customHeight="false" outlineLevel="0" collapsed="false">
      <c r="A1003" s="8" t="s">
        <v>1960</v>
      </c>
      <c r="B1003" s="8" t="s">
        <v>1961</v>
      </c>
      <c r="C1003" s="8" t="s">
        <v>32</v>
      </c>
      <c r="D1003" s="8" t="s">
        <v>61</v>
      </c>
      <c r="E1003" s="8" t="s">
        <v>24</v>
      </c>
      <c r="F1003" s="8" t="s">
        <v>25</v>
      </c>
      <c r="G1003" s="9" t="n">
        <v>74900</v>
      </c>
      <c r="H1003" s="8" t="n">
        <v>48</v>
      </c>
      <c r="I1003" s="8" t="n">
        <v>23</v>
      </c>
      <c r="J1003" s="8" t="n">
        <v>0</v>
      </c>
      <c r="K1003" s="10" t="n">
        <v>0.06</v>
      </c>
      <c r="L1003" s="8" t="s">
        <v>39</v>
      </c>
      <c r="M1003" s="11" t="n">
        <f aca="false">IF(AND(H1003&lt;=Criteria!$C$6,J1003&lt;=Criteria!$C$7,L1003="Yes",OR(C1003&lt;&gt;"Catering",K1003&gt;=Criteria!$C$8),D1003&lt;&gt;Criteria!$C$9),1,0)</f>
        <v>1</v>
      </c>
    </row>
    <row r="1004" customFormat="false" ht="15" hidden="false" customHeight="false" outlineLevel="0" collapsed="false">
      <c r="A1004" s="12" t="s">
        <v>1962</v>
      </c>
      <c r="B1004" s="12" t="s">
        <v>1963</v>
      </c>
      <c r="C1004" s="12" t="s">
        <v>32</v>
      </c>
      <c r="D1004" s="12" t="s">
        <v>61</v>
      </c>
      <c r="E1004" s="12" t="s">
        <v>24</v>
      </c>
      <c r="F1004" s="12" t="s">
        <v>25</v>
      </c>
      <c r="G1004" s="13" t="n">
        <v>205400</v>
      </c>
      <c r="H1004" s="12" t="n">
        <v>36</v>
      </c>
      <c r="I1004" s="12" t="n">
        <v>30</v>
      </c>
      <c r="J1004" s="12" t="n">
        <v>0</v>
      </c>
      <c r="K1004" s="14" t="n">
        <v>0.07</v>
      </c>
      <c r="L1004" s="12" t="s">
        <v>39</v>
      </c>
      <c r="M1004" s="15" t="n">
        <f aca="false">IF(AND(H1004&lt;=Criteria!$C$6,J1004&lt;=Criteria!$C$7,L1004="Yes",OR(C1004&lt;&gt;"Catering",K1004&gt;=Criteria!$C$8),D1004&lt;&gt;Criteria!$C$9),1,0)</f>
        <v>1</v>
      </c>
    </row>
    <row r="1005" customFormat="false" ht="15" hidden="false" customHeight="false" outlineLevel="0" collapsed="false">
      <c r="A1005" s="8" t="s">
        <v>1964</v>
      </c>
      <c r="B1005" s="8" t="s">
        <v>1965</v>
      </c>
      <c r="C1005" s="8" t="s">
        <v>36</v>
      </c>
      <c r="D1005" s="8" t="s">
        <v>108</v>
      </c>
      <c r="E1005" s="8" t="s">
        <v>108</v>
      </c>
      <c r="F1005" s="8" t="s">
        <v>25</v>
      </c>
      <c r="G1005" s="9" t="n">
        <v>331900</v>
      </c>
      <c r="H1005" s="8" t="n">
        <v>48</v>
      </c>
      <c r="I1005" s="8" t="n">
        <v>16</v>
      </c>
      <c r="J1005" s="8" t="n">
        <v>0</v>
      </c>
      <c r="K1005" s="10" t="n">
        <v>0.13</v>
      </c>
      <c r="L1005" s="8" t="s">
        <v>39</v>
      </c>
      <c r="M1005" s="11" t="n">
        <f aca="false">IF(AND(H1005&lt;=Criteria!$C$6,J1005&lt;=Criteria!$C$7,L1005="Yes",OR(C1005&lt;&gt;"Catering",K1005&gt;=Criteria!$C$8),D1005&lt;&gt;Criteria!$C$9),1,0)</f>
        <v>1</v>
      </c>
    </row>
    <row r="1006" customFormat="false" ht="15" hidden="false" customHeight="false" outlineLevel="0" collapsed="false">
      <c r="A1006" s="12" t="s">
        <v>1966</v>
      </c>
      <c r="B1006" s="12" t="s">
        <v>1941</v>
      </c>
      <c r="C1006" s="12" t="s">
        <v>22</v>
      </c>
      <c r="D1006" s="12" t="s">
        <v>42</v>
      </c>
      <c r="E1006" s="12" t="s">
        <v>38</v>
      </c>
      <c r="F1006" s="12" t="s">
        <v>53</v>
      </c>
      <c r="G1006" s="13" t="n">
        <v>123100</v>
      </c>
      <c r="H1006" s="12" t="n">
        <v>72</v>
      </c>
      <c r="I1006" s="12" t="n">
        <v>21</v>
      </c>
      <c r="J1006" s="12" t="n">
        <v>0</v>
      </c>
      <c r="K1006" s="14" t="n">
        <v>0.22</v>
      </c>
      <c r="L1006" s="12" t="s">
        <v>39</v>
      </c>
      <c r="M1006" s="15" t="n">
        <f aca="false">IF(AND(H1006&lt;=Criteria!$C$6,J1006&lt;=Criteria!$C$7,L1006="Yes",OR(C1006&lt;&gt;"Catering",K1006&gt;=Criteria!$C$8),D1006&lt;&gt;Criteria!$C$9),1,0)</f>
        <v>1</v>
      </c>
    </row>
    <row r="1007" customFormat="false" ht="15" hidden="false" customHeight="false" outlineLevel="0" collapsed="false">
      <c r="A1007" s="8" t="s">
        <v>1967</v>
      </c>
      <c r="B1007" s="8" t="s">
        <v>1968</v>
      </c>
      <c r="C1007" s="8" t="s">
        <v>22</v>
      </c>
      <c r="D1007" s="8" t="s">
        <v>48</v>
      </c>
      <c r="E1007" s="8" t="s">
        <v>38</v>
      </c>
      <c r="F1007" s="8" t="s">
        <v>33</v>
      </c>
      <c r="G1007" s="9" t="n">
        <v>37800</v>
      </c>
      <c r="H1007" s="8" t="n">
        <v>72</v>
      </c>
      <c r="I1007" s="8" t="n">
        <v>48</v>
      </c>
      <c r="J1007" s="8" t="n">
        <v>0</v>
      </c>
      <c r="K1007" s="10" t="n">
        <v>0.22</v>
      </c>
      <c r="L1007" s="8" t="s">
        <v>39</v>
      </c>
      <c r="M1007" s="11" t="n">
        <f aca="false">IF(AND(H1007&lt;=Criteria!$C$6,J1007&lt;=Criteria!$C$7,L1007="Yes",OR(C1007&lt;&gt;"Catering",K1007&gt;=Criteria!$C$8),D1007&lt;&gt;Criteria!$C$9),1,0)</f>
        <v>1</v>
      </c>
    </row>
    <row r="1008" customFormat="false" ht="15" hidden="false" customHeight="false" outlineLevel="0" collapsed="false">
      <c r="A1008" s="12" t="s">
        <v>1969</v>
      </c>
      <c r="B1008" s="12" t="s">
        <v>1970</v>
      </c>
      <c r="C1008" s="12" t="s">
        <v>32</v>
      </c>
      <c r="D1008" s="12" t="s">
        <v>37</v>
      </c>
      <c r="E1008" s="12" t="s">
        <v>38</v>
      </c>
      <c r="F1008" s="12" t="s">
        <v>53</v>
      </c>
      <c r="G1008" s="13" t="n">
        <v>181300</v>
      </c>
      <c r="H1008" s="12" t="n">
        <v>72</v>
      </c>
      <c r="I1008" s="12" t="n">
        <v>56</v>
      </c>
      <c r="J1008" s="12" t="n">
        <v>0</v>
      </c>
      <c r="K1008" s="14" t="n">
        <v>0.15</v>
      </c>
      <c r="L1008" s="12" t="s">
        <v>39</v>
      </c>
      <c r="M1008" s="15" t="n">
        <f aca="false">IF(AND(H1008&lt;=Criteria!$C$6,J1008&lt;=Criteria!$C$7,L1008="Yes",OR(C1008&lt;&gt;"Catering",K1008&gt;=Criteria!$C$8),D1008&lt;&gt;Criteria!$C$9),1,0)</f>
        <v>1</v>
      </c>
    </row>
    <row r="1009" customFormat="false" ht="15" hidden="false" customHeight="false" outlineLevel="0" collapsed="false">
      <c r="A1009" s="8" t="s">
        <v>1971</v>
      </c>
      <c r="B1009" s="8" t="s">
        <v>1972</v>
      </c>
      <c r="C1009" s="8" t="s">
        <v>32</v>
      </c>
      <c r="D1009" s="8" t="s">
        <v>42</v>
      </c>
      <c r="E1009" s="8" t="s">
        <v>38</v>
      </c>
      <c r="F1009" s="8" t="s">
        <v>53</v>
      </c>
      <c r="G1009" s="9" t="n">
        <v>237700</v>
      </c>
      <c r="H1009" s="8" t="n">
        <v>60</v>
      </c>
      <c r="I1009" s="8" t="n">
        <v>55</v>
      </c>
      <c r="J1009" s="8" t="n">
        <v>0</v>
      </c>
      <c r="K1009" s="10" t="n">
        <v>0.2</v>
      </c>
      <c r="L1009" s="8" t="s">
        <v>39</v>
      </c>
      <c r="M1009" s="11" t="n">
        <f aca="false">IF(AND(H1009&lt;=Criteria!$C$6,J1009&lt;=Criteria!$C$7,L1009="Yes",OR(C1009&lt;&gt;"Catering",K1009&gt;=Criteria!$C$8),D1009&lt;&gt;Criteria!$C$9),1,0)</f>
        <v>1</v>
      </c>
    </row>
    <row r="1010" customFormat="false" ht="15" hidden="false" customHeight="false" outlineLevel="0" collapsed="false">
      <c r="A1010" s="12" t="s">
        <v>1973</v>
      </c>
      <c r="B1010" s="12" t="s">
        <v>1974</v>
      </c>
      <c r="C1010" s="12" t="s">
        <v>32</v>
      </c>
      <c r="D1010" s="12" t="s">
        <v>42</v>
      </c>
      <c r="E1010" s="12" t="s">
        <v>38</v>
      </c>
      <c r="F1010" s="12" t="s">
        <v>25</v>
      </c>
      <c r="G1010" s="13" t="n">
        <v>142500</v>
      </c>
      <c r="H1010" s="12" t="n">
        <v>48</v>
      </c>
      <c r="I1010" s="12" t="n">
        <v>40</v>
      </c>
      <c r="J1010" s="12" t="n">
        <v>0</v>
      </c>
      <c r="K1010" s="14" t="n">
        <v>0.17</v>
      </c>
      <c r="L1010" s="12" t="s">
        <v>39</v>
      </c>
      <c r="M1010" s="15" t="n">
        <f aca="false">IF(AND(H1010&lt;=Criteria!$C$6,J1010&lt;=Criteria!$C$7,L1010="Yes",OR(C1010&lt;&gt;"Catering",K1010&gt;=Criteria!$C$8),D1010&lt;&gt;Criteria!$C$9),1,0)</f>
        <v>1</v>
      </c>
    </row>
    <row r="1011" customFormat="false" ht="15" hidden="false" customHeight="false" outlineLevel="0" collapsed="false">
      <c r="A1011" s="8" t="s">
        <v>1975</v>
      </c>
      <c r="B1011" s="8" t="s">
        <v>1976</v>
      </c>
      <c r="C1011" s="8" t="s">
        <v>32</v>
      </c>
      <c r="D1011" s="8" t="s">
        <v>42</v>
      </c>
      <c r="E1011" s="8" t="s">
        <v>38</v>
      </c>
      <c r="F1011" s="8" t="s">
        <v>53</v>
      </c>
      <c r="G1011" s="9" t="n">
        <v>238100</v>
      </c>
      <c r="H1011" s="8" t="n">
        <v>60</v>
      </c>
      <c r="I1011" s="8" t="n">
        <v>54</v>
      </c>
      <c r="J1011" s="8" t="n">
        <v>0</v>
      </c>
      <c r="K1011" s="10" t="n">
        <v>0.11</v>
      </c>
      <c r="L1011" s="8" t="s">
        <v>39</v>
      </c>
      <c r="M1011" s="11" t="n">
        <f aca="false">IF(AND(H1011&lt;=Criteria!$C$6,J1011&lt;=Criteria!$C$7,L1011="Yes",OR(C1011&lt;&gt;"Catering",K1011&gt;=Criteria!$C$8),D1011&lt;&gt;Criteria!$C$9),1,0)</f>
        <v>1</v>
      </c>
    </row>
    <row r="1012" customFormat="false" ht="15" hidden="false" customHeight="false" outlineLevel="0" collapsed="false">
      <c r="A1012" s="12" t="s">
        <v>1977</v>
      </c>
      <c r="B1012" s="12" t="s">
        <v>1978</v>
      </c>
      <c r="C1012" s="12" t="s">
        <v>36</v>
      </c>
      <c r="D1012" s="12" t="s">
        <v>48</v>
      </c>
      <c r="E1012" s="12" t="s">
        <v>38</v>
      </c>
      <c r="F1012" s="12" t="s">
        <v>33</v>
      </c>
      <c r="G1012" s="13" t="n">
        <v>147400</v>
      </c>
      <c r="H1012" s="12" t="n">
        <v>60</v>
      </c>
      <c r="I1012" s="12" t="n">
        <v>47</v>
      </c>
      <c r="J1012" s="12" t="n">
        <v>0</v>
      </c>
      <c r="K1012" s="14" t="n">
        <v>0.11</v>
      </c>
      <c r="L1012" s="12" t="s">
        <v>39</v>
      </c>
      <c r="M1012" s="15" t="n">
        <f aca="false">IF(AND(H1012&lt;=Criteria!$C$6,J1012&lt;=Criteria!$C$7,L1012="Yes",OR(C1012&lt;&gt;"Catering",K1012&gt;=Criteria!$C$8),D1012&lt;&gt;Criteria!$C$9),1,0)</f>
        <v>1</v>
      </c>
    </row>
    <row r="1013" customFormat="false" ht="15" hidden="false" customHeight="false" outlineLevel="0" collapsed="false">
      <c r="A1013" s="8" t="s">
        <v>1979</v>
      </c>
      <c r="B1013" s="8" t="s">
        <v>1980</v>
      </c>
      <c r="C1013" s="8" t="s">
        <v>32</v>
      </c>
      <c r="D1013" s="8" t="s">
        <v>75</v>
      </c>
      <c r="E1013" s="8" t="s">
        <v>24</v>
      </c>
      <c r="F1013" s="8" t="s">
        <v>33</v>
      </c>
      <c r="G1013" s="9" t="n">
        <v>172500</v>
      </c>
      <c r="H1013" s="8" t="n">
        <v>84</v>
      </c>
      <c r="I1013" s="8" t="n">
        <v>69</v>
      </c>
      <c r="J1013" s="8" t="n">
        <v>0</v>
      </c>
      <c r="K1013" s="10" t="n">
        <v>0.2</v>
      </c>
      <c r="L1013" s="8" t="s">
        <v>39</v>
      </c>
      <c r="M1013" s="11" t="n">
        <f aca="false">IF(AND(H1013&lt;=Criteria!$C$6,J1013&lt;=Criteria!$C$7,L1013="Yes",OR(C1013&lt;&gt;"Catering",K1013&gt;=Criteria!$C$8),D1013&lt;&gt;Criteria!$C$9),1,0)</f>
        <v>0</v>
      </c>
    </row>
    <row r="1014" customFormat="false" ht="15" hidden="false" customHeight="false" outlineLevel="0" collapsed="false">
      <c r="A1014" s="12" t="s">
        <v>1981</v>
      </c>
      <c r="B1014" s="12" t="s">
        <v>1982</v>
      </c>
      <c r="C1014" s="12" t="s">
        <v>32</v>
      </c>
      <c r="D1014" s="12" t="s">
        <v>48</v>
      </c>
      <c r="E1014" s="12" t="s">
        <v>38</v>
      </c>
      <c r="F1014" s="12" t="s">
        <v>25</v>
      </c>
      <c r="G1014" s="13" t="n">
        <v>81500</v>
      </c>
      <c r="H1014" s="12" t="n">
        <v>84</v>
      </c>
      <c r="I1014" s="12" t="n">
        <v>57</v>
      </c>
      <c r="J1014" s="12" t="n">
        <v>0</v>
      </c>
      <c r="K1014" s="14" t="n">
        <v>0.2</v>
      </c>
      <c r="L1014" s="12" t="s">
        <v>39</v>
      </c>
      <c r="M1014" s="15" t="n">
        <f aca="false">IF(AND(H1014&lt;=Criteria!$C$6,J1014&lt;=Criteria!$C$7,L1014="Yes",OR(C1014&lt;&gt;"Catering",K1014&gt;=Criteria!$C$8),D1014&lt;&gt;Criteria!$C$9),1,0)</f>
        <v>0</v>
      </c>
    </row>
    <row r="1015" customFormat="false" ht="15" hidden="false" customHeight="false" outlineLevel="0" collapsed="false">
      <c r="A1015" s="8" t="s">
        <v>1983</v>
      </c>
      <c r="B1015" s="8" t="s">
        <v>1984</v>
      </c>
      <c r="C1015" s="8" t="s">
        <v>32</v>
      </c>
      <c r="D1015" s="8" t="s">
        <v>133</v>
      </c>
      <c r="E1015" s="8" t="s">
        <v>24</v>
      </c>
      <c r="F1015" s="8" t="s">
        <v>33</v>
      </c>
      <c r="G1015" s="9" t="n">
        <v>103300</v>
      </c>
      <c r="H1015" s="8" t="n">
        <v>36</v>
      </c>
      <c r="I1015" s="8" t="n">
        <v>9</v>
      </c>
      <c r="J1015" s="8" t="n">
        <v>0</v>
      </c>
      <c r="K1015" s="10" t="n">
        <v>0.17</v>
      </c>
      <c r="L1015" s="8" t="s">
        <v>39</v>
      </c>
      <c r="M1015" s="11" t="n">
        <f aca="false">IF(AND(H1015&lt;=Criteria!$C$6,J1015&lt;=Criteria!$C$7,L1015="Yes",OR(C1015&lt;&gt;"Catering",K1015&gt;=Criteria!$C$8),D1015&lt;&gt;Criteria!$C$9),1,0)</f>
        <v>1</v>
      </c>
    </row>
    <row r="1016" customFormat="false" ht="15" hidden="false" customHeight="false" outlineLevel="0" collapsed="false">
      <c r="A1016" s="12" t="s">
        <v>1985</v>
      </c>
      <c r="B1016" s="12" t="s">
        <v>1986</v>
      </c>
      <c r="C1016" s="12" t="s">
        <v>36</v>
      </c>
      <c r="D1016" s="12" t="s">
        <v>75</v>
      </c>
      <c r="E1016" s="12" t="s">
        <v>24</v>
      </c>
      <c r="F1016" s="12" t="s">
        <v>25</v>
      </c>
      <c r="G1016" s="13" t="n">
        <v>64800</v>
      </c>
      <c r="H1016" s="12" t="n">
        <v>84</v>
      </c>
      <c r="I1016" s="12" t="n">
        <v>77</v>
      </c>
      <c r="J1016" s="12" t="n">
        <v>0</v>
      </c>
      <c r="K1016" s="14" t="n">
        <v>0.18</v>
      </c>
      <c r="L1016" s="12" t="s">
        <v>39</v>
      </c>
      <c r="M1016" s="15" t="n">
        <f aca="false">IF(AND(H1016&lt;=Criteria!$C$6,J1016&lt;=Criteria!$C$7,L1016="Yes",OR(C1016&lt;&gt;"Catering",K1016&gt;=Criteria!$C$8),D1016&lt;&gt;Criteria!$C$9),1,0)</f>
        <v>0</v>
      </c>
    </row>
    <row r="1017" customFormat="false" ht="15" hidden="false" customHeight="false" outlineLevel="0" collapsed="false">
      <c r="A1017" s="8" t="s">
        <v>1987</v>
      </c>
      <c r="B1017" s="8" t="s">
        <v>1988</v>
      </c>
      <c r="C1017" s="8" t="s">
        <v>36</v>
      </c>
      <c r="D1017" s="8" t="s">
        <v>37</v>
      </c>
      <c r="E1017" s="8" t="s">
        <v>38</v>
      </c>
      <c r="F1017" s="8" t="s">
        <v>25</v>
      </c>
      <c r="G1017" s="9" t="n">
        <v>83200</v>
      </c>
      <c r="H1017" s="8" t="n">
        <v>36</v>
      </c>
      <c r="I1017" s="8" t="n">
        <v>18</v>
      </c>
      <c r="J1017" s="8" t="n">
        <v>0</v>
      </c>
      <c r="K1017" s="10" t="n">
        <v>0.08</v>
      </c>
      <c r="L1017" s="8" t="s">
        <v>39</v>
      </c>
      <c r="M1017" s="11" t="n">
        <f aca="false">IF(AND(H1017&lt;=Criteria!$C$6,J1017&lt;=Criteria!$C$7,L1017="Yes",OR(C1017&lt;&gt;"Catering",K1017&gt;=Criteria!$C$8),D1017&lt;&gt;Criteria!$C$9),1,0)</f>
        <v>1</v>
      </c>
    </row>
    <row r="1018" customFormat="false" ht="15" hidden="false" customHeight="false" outlineLevel="0" collapsed="false">
      <c r="A1018" s="12" t="s">
        <v>1989</v>
      </c>
      <c r="B1018" s="12" t="s">
        <v>1990</v>
      </c>
      <c r="C1018" s="12" t="s">
        <v>32</v>
      </c>
      <c r="D1018" s="12" t="s">
        <v>48</v>
      </c>
      <c r="E1018" s="12" t="s">
        <v>38</v>
      </c>
      <c r="F1018" s="12" t="s">
        <v>33</v>
      </c>
      <c r="G1018" s="13" t="n">
        <v>112000</v>
      </c>
      <c r="H1018" s="12" t="n">
        <v>72</v>
      </c>
      <c r="I1018" s="12" t="n">
        <v>33</v>
      </c>
      <c r="J1018" s="12" t="n">
        <v>0</v>
      </c>
      <c r="K1018" s="14" t="n">
        <v>0.23</v>
      </c>
      <c r="L1018" s="12" t="s">
        <v>39</v>
      </c>
      <c r="M1018" s="15" t="n">
        <f aca="false">IF(AND(H1018&lt;=Criteria!$C$6,J1018&lt;=Criteria!$C$7,L1018="Yes",OR(C1018&lt;&gt;"Catering",K1018&gt;=Criteria!$C$8),D1018&lt;&gt;Criteria!$C$9),1,0)</f>
        <v>1</v>
      </c>
    </row>
    <row r="1019" customFormat="false" ht="15" hidden="false" customHeight="false" outlineLevel="0" collapsed="false">
      <c r="A1019" s="8" t="s">
        <v>1991</v>
      </c>
      <c r="B1019" s="8" t="s">
        <v>1941</v>
      </c>
      <c r="C1019" s="8" t="s">
        <v>22</v>
      </c>
      <c r="D1019" s="8" t="s">
        <v>48</v>
      </c>
      <c r="E1019" s="8" t="s">
        <v>38</v>
      </c>
      <c r="F1019" s="8" t="s">
        <v>25</v>
      </c>
      <c r="G1019" s="9" t="n">
        <v>83000</v>
      </c>
      <c r="H1019" s="8" t="n">
        <v>60</v>
      </c>
      <c r="I1019" s="8" t="n">
        <v>55</v>
      </c>
      <c r="J1019" s="8" t="n">
        <v>0</v>
      </c>
      <c r="K1019" s="10" t="n">
        <v>0</v>
      </c>
      <c r="L1019" s="8" t="s">
        <v>39</v>
      </c>
      <c r="M1019" s="11" t="n">
        <f aca="false">IF(AND(H1019&lt;=Criteria!$C$6,J1019&lt;=Criteria!$C$7,L1019="Yes",OR(C1019&lt;&gt;"Catering",K1019&gt;=Criteria!$C$8),D1019&lt;&gt;Criteria!$C$9),1,0)</f>
        <v>0</v>
      </c>
    </row>
    <row r="1020" customFormat="false" ht="15" hidden="false" customHeight="false" outlineLevel="0" collapsed="false">
      <c r="A1020" s="12" t="s">
        <v>1992</v>
      </c>
      <c r="B1020" s="12" t="s">
        <v>1993</v>
      </c>
      <c r="C1020" s="12" t="s">
        <v>32</v>
      </c>
      <c r="D1020" s="12" t="s">
        <v>23</v>
      </c>
      <c r="E1020" s="12" t="s">
        <v>24</v>
      </c>
      <c r="F1020" s="12" t="s">
        <v>33</v>
      </c>
      <c r="G1020" s="13" t="n">
        <v>63600</v>
      </c>
      <c r="H1020" s="12" t="n">
        <v>48</v>
      </c>
      <c r="I1020" s="12" t="n">
        <v>38</v>
      </c>
      <c r="J1020" s="12" t="n">
        <v>0</v>
      </c>
      <c r="K1020" s="14" t="n">
        <v>0.06</v>
      </c>
      <c r="L1020" s="12" t="s">
        <v>39</v>
      </c>
      <c r="M1020" s="15" t="n">
        <f aca="false">IF(AND(H1020&lt;=Criteria!$C$6,J1020&lt;=Criteria!$C$7,L1020="Yes",OR(C1020&lt;&gt;"Catering",K1020&gt;=Criteria!$C$8),D1020&lt;&gt;Criteria!$C$9),1,0)</f>
        <v>0</v>
      </c>
    </row>
    <row r="1021" customFormat="false" ht="15" hidden="false" customHeight="false" outlineLevel="0" collapsed="false">
      <c r="A1021" s="8" t="s">
        <v>1994</v>
      </c>
      <c r="B1021" s="8" t="s">
        <v>1995</v>
      </c>
      <c r="C1021" s="8" t="s">
        <v>22</v>
      </c>
      <c r="D1021" s="8" t="s">
        <v>48</v>
      </c>
      <c r="E1021" s="8" t="s">
        <v>38</v>
      </c>
      <c r="F1021" s="8" t="s">
        <v>53</v>
      </c>
      <c r="G1021" s="9" t="n">
        <v>118500</v>
      </c>
      <c r="H1021" s="8" t="n">
        <v>48</v>
      </c>
      <c r="I1021" s="8" t="n">
        <v>14</v>
      </c>
      <c r="J1021" s="8" t="n">
        <v>0</v>
      </c>
      <c r="K1021" s="10" t="n">
        <v>0.21</v>
      </c>
      <c r="L1021" s="8" t="s">
        <v>39</v>
      </c>
      <c r="M1021" s="11" t="n">
        <f aca="false">IF(AND(H1021&lt;=Criteria!$C$6,J1021&lt;=Criteria!$C$7,L1021="Yes",OR(C1021&lt;&gt;"Catering",K1021&gt;=Criteria!$C$8),D1021&lt;&gt;Criteria!$C$9),1,0)</f>
        <v>1</v>
      </c>
    </row>
    <row r="1022" customFormat="false" ht="15" hidden="false" customHeight="false" outlineLevel="0" collapsed="false">
      <c r="A1022" s="12" t="s">
        <v>1996</v>
      </c>
      <c r="B1022" s="12" t="s">
        <v>1997</v>
      </c>
      <c r="C1022" s="12" t="s">
        <v>36</v>
      </c>
      <c r="D1022" s="12" t="s">
        <v>61</v>
      </c>
      <c r="E1022" s="12" t="s">
        <v>24</v>
      </c>
      <c r="F1022" s="12" t="s">
        <v>25</v>
      </c>
      <c r="G1022" s="13" t="n">
        <v>109400</v>
      </c>
      <c r="H1022" s="12" t="n">
        <v>36</v>
      </c>
      <c r="I1022" s="12" t="n">
        <v>26</v>
      </c>
      <c r="J1022" s="12" t="n">
        <v>0</v>
      </c>
      <c r="K1022" s="14" t="n">
        <v>0.1</v>
      </c>
      <c r="L1022" s="12" t="s">
        <v>39</v>
      </c>
      <c r="M1022" s="15" t="n">
        <f aca="false">IF(AND(H1022&lt;=Criteria!$C$6,J1022&lt;=Criteria!$C$7,L1022="Yes",OR(C1022&lt;&gt;"Catering",K1022&gt;=Criteria!$C$8),D1022&lt;&gt;Criteria!$C$9),1,0)</f>
        <v>1</v>
      </c>
    </row>
    <row r="1023" customFormat="false" ht="15" hidden="false" customHeight="false" outlineLevel="0" collapsed="false">
      <c r="A1023" s="8" t="s">
        <v>1998</v>
      </c>
      <c r="B1023" s="8" t="s">
        <v>1999</v>
      </c>
      <c r="C1023" s="8" t="s">
        <v>22</v>
      </c>
      <c r="D1023" s="8" t="s">
        <v>108</v>
      </c>
      <c r="E1023" s="8" t="s">
        <v>108</v>
      </c>
      <c r="F1023" s="8" t="s">
        <v>25</v>
      </c>
      <c r="G1023" s="9" t="n">
        <v>35300</v>
      </c>
      <c r="H1023" s="8" t="n">
        <v>36</v>
      </c>
      <c r="I1023" s="8" t="n">
        <v>16</v>
      </c>
      <c r="J1023" s="8" t="n">
        <v>0</v>
      </c>
      <c r="K1023" s="10" t="n">
        <v>0.22</v>
      </c>
      <c r="L1023" s="8" t="s">
        <v>39</v>
      </c>
      <c r="M1023" s="11" t="n">
        <f aca="false">IF(AND(H1023&lt;=Criteria!$C$6,J1023&lt;=Criteria!$C$7,L1023="Yes",OR(C1023&lt;&gt;"Catering",K1023&gt;=Criteria!$C$8),D1023&lt;&gt;Criteria!$C$9),1,0)</f>
        <v>1</v>
      </c>
    </row>
    <row r="1024" customFormat="false" ht="15" hidden="false" customHeight="false" outlineLevel="0" collapsed="false">
      <c r="A1024" s="12" t="s">
        <v>2000</v>
      </c>
      <c r="B1024" s="12" t="s">
        <v>2001</v>
      </c>
      <c r="C1024" s="12" t="s">
        <v>22</v>
      </c>
      <c r="D1024" s="12" t="s">
        <v>42</v>
      </c>
      <c r="E1024" s="12" t="s">
        <v>38</v>
      </c>
      <c r="F1024" s="12" t="s">
        <v>25</v>
      </c>
      <c r="G1024" s="13" t="n">
        <v>57600</v>
      </c>
      <c r="H1024" s="12" t="n">
        <v>84</v>
      </c>
      <c r="I1024" s="12" t="n">
        <v>27</v>
      </c>
      <c r="J1024" s="12" t="n">
        <v>0</v>
      </c>
      <c r="K1024" s="14" t="n">
        <v>0.13</v>
      </c>
      <c r="L1024" s="12" t="s">
        <v>39</v>
      </c>
      <c r="M1024" s="15" t="n">
        <f aca="false">IF(AND(H1024&lt;=Criteria!$C$6,J1024&lt;=Criteria!$C$7,L1024="Yes",OR(C1024&lt;&gt;"Catering",K1024&gt;=Criteria!$C$8),D1024&lt;&gt;Criteria!$C$9),1,0)</f>
        <v>0</v>
      </c>
    </row>
    <row r="1025" customFormat="false" ht="15" hidden="false" customHeight="false" outlineLevel="0" collapsed="false">
      <c r="A1025" s="8" t="s">
        <v>2002</v>
      </c>
      <c r="B1025" s="8" t="s">
        <v>2003</v>
      </c>
      <c r="C1025" s="8" t="s">
        <v>22</v>
      </c>
      <c r="D1025" s="8" t="s">
        <v>48</v>
      </c>
      <c r="E1025" s="8" t="s">
        <v>38</v>
      </c>
      <c r="F1025" s="8" t="s">
        <v>53</v>
      </c>
      <c r="G1025" s="9" t="n">
        <v>125800</v>
      </c>
      <c r="H1025" s="8" t="n">
        <v>60</v>
      </c>
      <c r="I1025" s="8" t="n">
        <v>20</v>
      </c>
      <c r="J1025" s="8" t="n">
        <v>0</v>
      </c>
      <c r="K1025" s="10" t="n">
        <v>0.2</v>
      </c>
      <c r="L1025" s="8" t="s">
        <v>39</v>
      </c>
      <c r="M1025" s="11" t="n">
        <f aca="false">IF(AND(H1025&lt;=Criteria!$C$6,J1025&lt;=Criteria!$C$7,L1025="Yes",OR(C1025&lt;&gt;"Catering",K1025&gt;=Criteria!$C$8),D1025&lt;&gt;Criteria!$C$9),1,0)</f>
        <v>1</v>
      </c>
    </row>
    <row r="1026" customFormat="false" ht="15" hidden="false" customHeight="false" outlineLevel="0" collapsed="false">
      <c r="A1026" s="12" t="s">
        <v>2004</v>
      </c>
      <c r="B1026" s="12" t="s">
        <v>2005</v>
      </c>
      <c r="C1026" s="12" t="s">
        <v>36</v>
      </c>
      <c r="D1026" s="12" t="s">
        <v>37</v>
      </c>
      <c r="E1026" s="12" t="s">
        <v>38</v>
      </c>
      <c r="F1026" s="12" t="s">
        <v>53</v>
      </c>
      <c r="G1026" s="13" t="n">
        <v>281300</v>
      </c>
      <c r="H1026" s="12" t="n">
        <v>60</v>
      </c>
      <c r="I1026" s="12" t="n">
        <v>35</v>
      </c>
      <c r="J1026" s="12" t="n">
        <v>0</v>
      </c>
      <c r="K1026" s="14" t="n">
        <v>0.22</v>
      </c>
      <c r="L1026" s="12" t="s">
        <v>39</v>
      </c>
      <c r="M1026" s="15" t="n">
        <f aca="false">IF(AND(H1026&lt;=Criteria!$C$6,J1026&lt;=Criteria!$C$7,L1026="Yes",OR(C1026&lt;&gt;"Catering",K1026&gt;=Criteria!$C$8),D1026&lt;&gt;Criteria!$C$9),1,0)</f>
        <v>1</v>
      </c>
    </row>
    <row r="1027" customFormat="false" ht="15" hidden="false" customHeight="false" outlineLevel="0" collapsed="false">
      <c r="A1027" s="8" t="s">
        <v>2006</v>
      </c>
      <c r="B1027" s="8" t="s">
        <v>2007</v>
      </c>
      <c r="C1027" s="8" t="s">
        <v>32</v>
      </c>
      <c r="D1027" s="8" t="s">
        <v>75</v>
      </c>
      <c r="E1027" s="8" t="s">
        <v>24</v>
      </c>
      <c r="F1027" s="8" t="s">
        <v>25</v>
      </c>
      <c r="G1027" s="9" t="n">
        <v>195600</v>
      </c>
      <c r="H1027" s="8" t="n">
        <v>60</v>
      </c>
      <c r="I1027" s="8" t="n">
        <v>56</v>
      </c>
      <c r="J1027" s="8" t="n">
        <v>0</v>
      </c>
      <c r="K1027" s="10" t="n">
        <v>0.17</v>
      </c>
      <c r="L1027" s="8" t="s">
        <v>39</v>
      </c>
      <c r="M1027" s="11" t="n">
        <f aca="false">IF(AND(H1027&lt;=Criteria!$C$6,J1027&lt;=Criteria!$C$7,L1027="Yes",OR(C1027&lt;&gt;"Catering",K1027&gt;=Criteria!$C$8),D1027&lt;&gt;Criteria!$C$9),1,0)</f>
        <v>1</v>
      </c>
    </row>
    <row r="1028" customFormat="false" ht="15" hidden="false" customHeight="false" outlineLevel="0" collapsed="false">
      <c r="A1028" s="12" t="s">
        <v>2008</v>
      </c>
      <c r="B1028" s="12" t="s">
        <v>2009</v>
      </c>
      <c r="C1028" s="12" t="s">
        <v>32</v>
      </c>
      <c r="D1028" s="12" t="s">
        <v>37</v>
      </c>
      <c r="E1028" s="12" t="s">
        <v>38</v>
      </c>
      <c r="F1028" s="12" t="s">
        <v>33</v>
      </c>
      <c r="G1028" s="13" t="n">
        <v>50200</v>
      </c>
      <c r="H1028" s="12" t="n">
        <v>60</v>
      </c>
      <c r="I1028" s="12" t="n">
        <v>19</v>
      </c>
      <c r="J1028" s="12" t="n">
        <v>0</v>
      </c>
      <c r="K1028" s="14" t="n">
        <v>0.15</v>
      </c>
      <c r="L1028" s="12" t="s">
        <v>39</v>
      </c>
      <c r="M1028" s="15" t="n">
        <f aca="false">IF(AND(H1028&lt;=Criteria!$C$6,J1028&lt;=Criteria!$C$7,L1028="Yes",OR(C1028&lt;&gt;"Catering",K1028&gt;=Criteria!$C$8),D1028&lt;&gt;Criteria!$C$9),1,0)</f>
        <v>1</v>
      </c>
    </row>
    <row r="1029" customFormat="false" ht="15" hidden="false" customHeight="false" outlineLevel="0" collapsed="false">
      <c r="A1029" s="8" t="s">
        <v>2010</v>
      </c>
      <c r="B1029" s="8" t="s">
        <v>2011</v>
      </c>
      <c r="C1029" s="8" t="s">
        <v>32</v>
      </c>
      <c r="D1029" s="8" t="s">
        <v>23</v>
      </c>
      <c r="E1029" s="8" t="s">
        <v>24</v>
      </c>
      <c r="F1029" s="8" t="s">
        <v>33</v>
      </c>
      <c r="G1029" s="9" t="n">
        <v>201600</v>
      </c>
      <c r="H1029" s="8" t="n">
        <v>48</v>
      </c>
      <c r="I1029" s="8" t="n">
        <v>28</v>
      </c>
      <c r="J1029" s="8" t="n">
        <v>0</v>
      </c>
      <c r="K1029" s="10" t="n">
        <v>0.09</v>
      </c>
      <c r="L1029" s="8" t="s">
        <v>39</v>
      </c>
      <c r="M1029" s="11" t="n">
        <f aca="false">IF(AND(H1029&lt;=Criteria!$C$6,J1029&lt;=Criteria!$C$7,L1029="Yes",OR(C1029&lt;&gt;"Catering",K1029&gt;=Criteria!$C$8),D1029&lt;&gt;Criteria!$C$9),1,0)</f>
        <v>0</v>
      </c>
    </row>
    <row r="1030" customFormat="false" ht="15" hidden="false" customHeight="false" outlineLevel="0" collapsed="false">
      <c r="A1030" s="12" t="s">
        <v>2012</v>
      </c>
      <c r="B1030" s="12" t="s">
        <v>2013</v>
      </c>
      <c r="C1030" s="12" t="s">
        <v>36</v>
      </c>
      <c r="D1030" s="12" t="s">
        <v>48</v>
      </c>
      <c r="E1030" s="12" t="s">
        <v>38</v>
      </c>
      <c r="F1030" s="12" t="s">
        <v>33</v>
      </c>
      <c r="G1030" s="13" t="n">
        <v>132600</v>
      </c>
      <c r="H1030" s="12" t="n">
        <v>60</v>
      </c>
      <c r="I1030" s="12" t="n">
        <v>15</v>
      </c>
      <c r="J1030" s="12" t="n">
        <v>0</v>
      </c>
      <c r="K1030" s="14" t="n">
        <v>0.2</v>
      </c>
      <c r="L1030" s="12" t="s">
        <v>39</v>
      </c>
      <c r="M1030" s="15" t="n">
        <f aca="false">IF(AND(H1030&lt;=Criteria!$C$6,J1030&lt;=Criteria!$C$7,L1030="Yes",OR(C1030&lt;&gt;"Catering",K1030&gt;=Criteria!$C$8),D1030&lt;&gt;Criteria!$C$9),1,0)</f>
        <v>1</v>
      </c>
    </row>
    <row r="1031" customFormat="false" ht="15" hidden="false" customHeight="false" outlineLevel="0" collapsed="false">
      <c r="A1031" s="8" t="s">
        <v>2014</v>
      </c>
      <c r="B1031" s="8" t="s">
        <v>2015</v>
      </c>
      <c r="C1031" s="8" t="s">
        <v>36</v>
      </c>
      <c r="D1031" s="8" t="s">
        <v>48</v>
      </c>
      <c r="E1031" s="8" t="s">
        <v>38</v>
      </c>
      <c r="F1031" s="8" t="s">
        <v>53</v>
      </c>
      <c r="G1031" s="9" t="n">
        <v>347100</v>
      </c>
      <c r="H1031" s="8" t="n">
        <v>48</v>
      </c>
      <c r="I1031" s="8" t="n">
        <v>17</v>
      </c>
      <c r="J1031" s="8" t="n">
        <v>0</v>
      </c>
      <c r="K1031" s="10" t="n">
        <v>0.14</v>
      </c>
      <c r="L1031" s="8" t="s">
        <v>39</v>
      </c>
      <c r="M1031" s="11" t="n">
        <f aca="false">IF(AND(H1031&lt;=Criteria!$C$6,J1031&lt;=Criteria!$C$7,L1031="Yes",OR(C1031&lt;&gt;"Catering",K1031&gt;=Criteria!$C$8),D1031&lt;&gt;Criteria!$C$9),1,0)</f>
        <v>1</v>
      </c>
    </row>
    <row r="1032" customFormat="false" ht="15" hidden="false" customHeight="false" outlineLevel="0" collapsed="false">
      <c r="A1032" s="12" t="s">
        <v>2016</v>
      </c>
      <c r="B1032" s="12" t="s">
        <v>1941</v>
      </c>
      <c r="C1032" s="12" t="s">
        <v>32</v>
      </c>
      <c r="D1032" s="12" t="s">
        <v>48</v>
      </c>
      <c r="E1032" s="12" t="s">
        <v>38</v>
      </c>
      <c r="F1032" s="12" t="s">
        <v>53</v>
      </c>
      <c r="G1032" s="13" t="n">
        <v>66600</v>
      </c>
      <c r="H1032" s="12" t="n">
        <v>72</v>
      </c>
      <c r="I1032" s="12" t="n">
        <v>54</v>
      </c>
      <c r="J1032" s="12" t="n">
        <v>0</v>
      </c>
      <c r="K1032" s="14" t="n">
        <v>0.14</v>
      </c>
      <c r="L1032" s="12" t="s">
        <v>39</v>
      </c>
      <c r="M1032" s="15" t="n">
        <f aca="false">IF(AND(H1032&lt;=Criteria!$C$6,J1032&lt;=Criteria!$C$7,L1032="Yes",OR(C1032&lt;&gt;"Catering",K1032&gt;=Criteria!$C$8),D1032&lt;&gt;Criteria!$C$9),1,0)</f>
        <v>1</v>
      </c>
    </row>
    <row r="1033" customFormat="false" ht="15" hidden="false" customHeight="false" outlineLevel="0" collapsed="false">
      <c r="A1033" s="8" t="s">
        <v>2017</v>
      </c>
      <c r="B1033" s="8" t="s">
        <v>2018</v>
      </c>
      <c r="C1033" s="8" t="s">
        <v>32</v>
      </c>
      <c r="D1033" s="8" t="s">
        <v>42</v>
      </c>
      <c r="E1033" s="8" t="s">
        <v>38</v>
      </c>
      <c r="F1033" s="8" t="s">
        <v>33</v>
      </c>
      <c r="G1033" s="9" t="n">
        <v>200800</v>
      </c>
      <c r="H1033" s="8" t="n">
        <v>72</v>
      </c>
      <c r="I1033" s="8" t="n">
        <v>21</v>
      </c>
      <c r="J1033" s="8" t="n">
        <v>0</v>
      </c>
      <c r="K1033" s="10" t="n">
        <v>0.18</v>
      </c>
      <c r="L1033" s="8" t="s">
        <v>39</v>
      </c>
      <c r="M1033" s="11" t="n">
        <f aca="false">IF(AND(H1033&lt;=Criteria!$C$6,J1033&lt;=Criteria!$C$7,L1033="Yes",OR(C1033&lt;&gt;"Catering",K1033&gt;=Criteria!$C$8),D1033&lt;&gt;Criteria!$C$9),1,0)</f>
        <v>1</v>
      </c>
    </row>
    <row r="1034" customFormat="false" ht="15" hidden="false" customHeight="false" outlineLevel="0" collapsed="false">
      <c r="A1034" s="12" t="s">
        <v>2019</v>
      </c>
      <c r="B1034" s="12" t="s">
        <v>2020</v>
      </c>
      <c r="C1034" s="12" t="s">
        <v>36</v>
      </c>
      <c r="D1034" s="12" t="s">
        <v>108</v>
      </c>
      <c r="E1034" s="12" t="s">
        <v>108</v>
      </c>
      <c r="F1034" s="12" t="s">
        <v>25</v>
      </c>
      <c r="G1034" s="13" t="n">
        <v>363600</v>
      </c>
      <c r="H1034" s="12" t="n">
        <v>48</v>
      </c>
      <c r="I1034" s="12" t="n">
        <v>41</v>
      </c>
      <c r="J1034" s="12" t="n">
        <v>0</v>
      </c>
      <c r="K1034" s="14" t="n">
        <v>0.21</v>
      </c>
      <c r="L1034" s="12" t="s">
        <v>39</v>
      </c>
      <c r="M1034" s="15" t="n">
        <f aca="false">IF(AND(H1034&lt;=Criteria!$C$6,J1034&lt;=Criteria!$C$7,L1034="Yes",OR(C1034&lt;&gt;"Catering",K1034&gt;=Criteria!$C$8),D1034&lt;&gt;Criteria!$C$9),1,0)</f>
        <v>1</v>
      </c>
    </row>
    <row r="1035" customFormat="false" ht="15" hidden="false" customHeight="false" outlineLevel="0" collapsed="false">
      <c r="A1035" s="8" t="s">
        <v>2021</v>
      </c>
      <c r="B1035" s="8" t="s">
        <v>2022</v>
      </c>
      <c r="C1035" s="8" t="s">
        <v>32</v>
      </c>
      <c r="D1035" s="8" t="s">
        <v>61</v>
      </c>
      <c r="E1035" s="8" t="s">
        <v>24</v>
      </c>
      <c r="F1035" s="8" t="s">
        <v>25</v>
      </c>
      <c r="G1035" s="9" t="n">
        <v>103700</v>
      </c>
      <c r="H1035" s="8" t="n">
        <v>60</v>
      </c>
      <c r="I1035" s="8" t="n">
        <v>36</v>
      </c>
      <c r="J1035" s="8" t="n">
        <v>0</v>
      </c>
      <c r="K1035" s="10" t="n">
        <v>0.15</v>
      </c>
      <c r="L1035" s="8" t="s">
        <v>39</v>
      </c>
      <c r="M1035" s="11" t="n">
        <f aca="false">IF(AND(H1035&lt;=Criteria!$C$6,J1035&lt;=Criteria!$C$7,L1035="Yes",OR(C1035&lt;&gt;"Catering",K1035&gt;=Criteria!$C$8),D1035&lt;&gt;Criteria!$C$9),1,0)</f>
        <v>1</v>
      </c>
    </row>
    <row r="1036" customFormat="false" ht="15" hidden="false" customHeight="false" outlineLevel="0" collapsed="false">
      <c r="A1036" s="12" t="s">
        <v>2023</v>
      </c>
      <c r="B1036" s="12" t="s">
        <v>2024</v>
      </c>
      <c r="C1036" s="12" t="s">
        <v>22</v>
      </c>
      <c r="D1036" s="12" t="s">
        <v>37</v>
      </c>
      <c r="E1036" s="12" t="s">
        <v>38</v>
      </c>
      <c r="F1036" s="12" t="s">
        <v>33</v>
      </c>
      <c r="G1036" s="13" t="n">
        <v>126300</v>
      </c>
      <c r="H1036" s="12" t="n">
        <v>72</v>
      </c>
      <c r="I1036" s="12" t="n">
        <v>61</v>
      </c>
      <c r="J1036" s="12" t="n">
        <v>0</v>
      </c>
      <c r="K1036" s="14" t="n">
        <v>0.21</v>
      </c>
      <c r="L1036" s="12" t="s">
        <v>39</v>
      </c>
      <c r="M1036" s="15" t="n">
        <f aca="false">IF(AND(H1036&lt;=Criteria!$C$6,J1036&lt;=Criteria!$C$7,L1036="Yes",OR(C1036&lt;&gt;"Catering",K1036&gt;=Criteria!$C$8),D1036&lt;&gt;Criteria!$C$9),1,0)</f>
        <v>1</v>
      </c>
    </row>
    <row r="1037" customFormat="false" ht="15" hidden="false" customHeight="false" outlineLevel="0" collapsed="false">
      <c r="A1037" s="8" t="s">
        <v>2025</v>
      </c>
      <c r="B1037" s="8" t="s">
        <v>2026</v>
      </c>
      <c r="C1037" s="8" t="s">
        <v>32</v>
      </c>
      <c r="D1037" s="8" t="s">
        <v>42</v>
      </c>
      <c r="E1037" s="8" t="s">
        <v>38</v>
      </c>
      <c r="F1037" s="8" t="s">
        <v>33</v>
      </c>
      <c r="G1037" s="9" t="n">
        <v>235300</v>
      </c>
      <c r="H1037" s="8" t="n">
        <v>48</v>
      </c>
      <c r="I1037" s="8" t="n">
        <v>43</v>
      </c>
      <c r="J1037" s="8" t="n">
        <v>0</v>
      </c>
      <c r="K1037" s="10" t="n">
        <v>0.08</v>
      </c>
      <c r="L1037" s="8" t="s">
        <v>39</v>
      </c>
      <c r="M1037" s="11" t="n">
        <f aca="false">IF(AND(H1037&lt;=Criteria!$C$6,J1037&lt;=Criteria!$C$7,L1037="Yes",OR(C1037&lt;&gt;"Catering",K1037&gt;=Criteria!$C$8),D1037&lt;&gt;Criteria!$C$9),1,0)</f>
        <v>1</v>
      </c>
    </row>
    <row r="1038" customFormat="false" ht="15" hidden="false" customHeight="false" outlineLevel="0" collapsed="false">
      <c r="A1038" s="12" t="s">
        <v>2027</v>
      </c>
      <c r="B1038" s="12" t="s">
        <v>2028</v>
      </c>
      <c r="C1038" s="12" t="s">
        <v>32</v>
      </c>
      <c r="D1038" s="12" t="s">
        <v>37</v>
      </c>
      <c r="E1038" s="12" t="s">
        <v>38</v>
      </c>
      <c r="F1038" s="12" t="s">
        <v>53</v>
      </c>
      <c r="G1038" s="13" t="n">
        <v>82500</v>
      </c>
      <c r="H1038" s="12" t="n">
        <v>60</v>
      </c>
      <c r="I1038" s="12" t="n">
        <v>48</v>
      </c>
      <c r="J1038" s="12" t="n">
        <v>0</v>
      </c>
      <c r="K1038" s="14" t="n">
        <v>0.24</v>
      </c>
      <c r="L1038" s="12" t="s">
        <v>39</v>
      </c>
      <c r="M1038" s="15" t="n">
        <f aca="false">IF(AND(H1038&lt;=Criteria!$C$6,J1038&lt;=Criteria!$C$7,L1038="Yes",OR(C1038&lt;&gt;"Catering",K1038&gt;=Criteria!$C$8),D1038&lt;&gt;Criteria!$C$9),1,0)</f>
        <v>1</v>
      </c>
    </row>
    <row r="1039" customFormat="false" ht="15" hidden="false" customHeight="false" outlineLevel="0" collapsed="false">
      <c r="A1039" s="8" t="s">
        <v>2029</v>
      </c>
      <c r="B1039" s="8" t="s">
        <v>2030</v>
      </c>
      <c r="C1039" s="8" t="s">
        <v>32</v>
      </c>
      <c r="D1039" s="8" t="s">
        <v>133</v>
      </c>
      <c r="E1039" s="8" t="s">
        <v>24</v>
      </c>
      <c r="F1039" s="8" t="s">
        <v>53</v>
      </c>
      <c r="G1039" s="9" t="n">
        <v>222700</v>
      </c>
      <c r="H1039" s="8" t="n">
        <v>72</v>
      </c>
      <c r="I1039" s="8" t="n">
        <v>24</v>
      </c>
      <c r="J1039" s="8" t="n">
        <v>0</v>
      </c>
      <c r="K1039" s="10" t="n">
        <v>0.22</v>
      </c>
      <c r="L1039" s="8" t="s">
        <v>39</v>
      </c>
      <c r="M1039" s="11" t="n">
        <f aca="false">IF(AND(H1039&lt;=Criteria!$C$6,J1039&lt;=Criteria!$C$7,L1039="Yes",OR(C1039&lt;&gt;"Catering",K1039&gt;=Criteria!$C$8),D1039&lt;&gt;Criteria!$C$9),1,0)</f>
        <v>1</v>
      </c>
    </row>
    <row r="1040" customFormat="false" ht="15" hidden="false" customHeight="false" outlineLevel="0" collapsed="false">
      <c r="A1040" s="12" t="s">
        <v>2031</v>
      </c>
      <c r="B1040" s="12" t="s">
        <v>2032</v>
      </c>
      <c r="C1040" s="12" t="s">
        <v>32</v>
      </c>
      <c r="D1040" s="12" t="s">
        <v>42</v>
      </c>
      <c r="E1040" s="12" t="s">
        <v>38</v>
      </c>
      <c r="F1040" s="12" t="s">
        <v>25</v>
      </c>
      <c r="G1040" s="13" t="n">
        <v>207200</v>
      </c>
      <c r="H1040" s="12" t="n">
        <v>48</v>
      </c>
      <c r="I1040" s="12" t="n">
        <v>15</v>
      </c>
      <c r="J1040" s="12" t="n">
        <v>0</v>
      </c>
      <c r="K1040" s="14" t="n">
        <v>0.07</v>
      </c>
      <c r="L1040" s="12" t="s">
        <v>39</v>
      </c>
      <c r="M1040" s="15" t="n">
        <f aca="false">IF(AND(H1040&lt;=Criteria!$C$6,J1040&lt;=Criteria!$C$7,L1040="Yes",OR(C1040&lt;&gt;"Catering",K1040&gt;=Criteria!$C$8),D1040&lt;&gt;Criteria!$C$9),1,0)</f>
        <v>1</v>
      </c>
    </row>
    <row r="1041" customFormat="false" ht="15" hidden="false" customHeight="false" outlineLevel="0" collapsed="false">
      <c r="A1041" s="8" t="s">
        <v>2033</v>
      </c>
      <c r="B1041" s="8" t="s">
        <v>2034</v>
      </c>
      <c r="C1041" s="8" t="s">
        <v>32</v>
      </c>
      <c r="D1041" s="8" t="s">
        <v>75</v>
      </c>
      <c r="E1041" s="8" t="s">
        <v>24</v>
      </c>
      <c r="F1041" s="8" t="s">
        <v>53</v>
      </c>
      <c r="G1041" s="9" t="n">
        <v>58400</v>
      </c>
      <c r="H1041" s="8" t="n">
        <v>48</v>
      </c>
      <c r="I1041" s="8" t="n">
        <v>45</v>
      </c>
      <c r="J1041" s="8" t="n">
        <v>0</v>
      </c>
      <c r="K1041" s="10" t="n">
        <v>0.11</v>
      </c>
      <c r="L1041" s="8" t="s">
        <v>39</v>
      </c>
      <c r="M1041" s="11" t="n">
        <f aca="false">IF(AND(H1041&lt;=Criteria!$C$6,J1041&lt;=Criteria!$C$7,L1041="Yes",OR(C1041&lt;&gt;"Catering",K1041&gt;=Criteria!$C$8),D1041&lt;&gt;Criteria!$C$9),1,0)</f>
        <v>1</v>
      </c>
    </row>
    <row r="1042" customFormat="false" ht="15" hidden="false" customHeight="false" outlineLevel="0" collapsed="false">
      <c r="A1042" s="12" t="s">
        <v>2035</v>
      </c>
      <c r="B1042" s="12" t="s">
        <v>2036</v>
      </c>
      <c r="C1042" s="12" t="s">
        <v>36</v>
      </c>
      <c r="D1042" s="12" t="s">
        <v>48</v>
      </c>
      <c r="E1042" s="12" t="s">
        <v>38</v>
      </c>
      <c r="F1042" s="12" t="s">
        <v>53</v>
      </c>
      <c r="G1042" s="13" t="n">
        <v>189800</v>
      </c>
      <c r="H1042" s="12" t="n">
        <v>48</v>
      </c>
      <c r="I1042" s="12" t="n">
        <v>45</v>
      </c>
      <c r="J1042" s="12" t="n">
        <v>0</v>
      </c>
      <c r="K1042" s="14" t="n">
        <v>0.12</v>
      </c>
      <c r="L1042" s="12" t="s">
        <v>39</v>
      </c>
      <c r="M1042" s="15" t="n">
        <f aca="false">IF(AND(H1042&lt;=Criteria!$C$6,J1042&lt;=Criteria!$C$7,L1042="Yes",OR(C1042&lt;&gt;"Catering",K1042&gt;=Criteria!$C$8),D1042&lt;&gt;Criteria!$C$9),1,0)</f>
        <v>1</v>
      </c>
    </row>
    <row r="1043" customFormat="false" ht="15" hidden="false" customHeight="false" outlineLevel="0" collapsed="false">
      <c r="A1043" s="8" t="s">
        <v>2037</v>
      </c>
      <c r="B1043" s="8" t="s">
        <v>2038</v>
      </c>
      <c r="C1043" s="8" t="s">
        <v>32</v>
      </c>
      <c r="D1043" s="8" t="s">
        <v>48</v>
      </c>
      <c r="E1043" s="8" t="s">
        <v>38</v>
      </c>
      <c r="F1043" s="8" t="s">
        <v>25</v>
      </c>
      <c r="G1043" s="9" t="n">
        <v>245200</v>
      </c>
      <c r="H1043" s="8" t="n">
        <v>48</v>
      </c>
      <c r="I1043" s="8" t="n">
        <v>39</v>
      </c>
      <c r="J1043" s="8" t="n">
        <v>0</v>
      </c>
      <c r="K1043" s="10" t="n">
        <v>0.2</v>
      </c>
      <c r="L1043" s="8" t="s">
        <v>39</v>
      </c>
      <c r="M1043" s="11" t="n">
        <f aca="false">IF(AND(H1043&lt;=Criteria!$C$6,J1043&lt;=Criteria!$C$7,L1043="Yes",OR(C1043&lt;&gt;"Catering",K1043&gt;=Criteria!$C$8),D1043&lt;&gt;Criteria!$C$9),1,0)</f>
        <v>1</v>
      </c>
    </row>
    <row r="1044" customFormat="false" ht="15" hidden="false" customHeight="false" outlineLevel="0" collapsed="false">
      <c r="A1044" s="12" t="s">
        <v>2039</v>
      </c>
      <c r="B1044" s="12" t="s">
        <v>2040</v>
      </c>
      <c r="C1044" s="12" t="s">
        <v>32</v>
      </c>
      <c r="D1044" s="12" t="s">
        <v>42</v>
      </c>
      <c r="E1044" s="12" t="s">
        <v>38</v>
      </c>
      <c r="F1044" s="12" t="s">
        <v>33</v>
      </c>
      <c r="G1044" s="13" t="n">
        <v>196600</v>
      </c>
      <c r="H1044" s="12" t="n">
        <v>36</v>
      </c>
      <c r="I1044" s="12" t="n">
        <v>33</v>
      </c>
      <c r="J1044" s="12" t="n">
        <v>0</v>
      </c>
      <c r="K1044" s="14" t="n">
        <v>0.21</v>
      </c>
      <c r="L1044" s="12" t="s">
        <v>39</v>
      </c>
      <c r="M1044" s="15" t="n">
        <f aca="false">IF(AND(H1044&lt;=Criteria!$C$6,J1044&lt;=Criteria!$C$7,L1044="Yes",OR(C1044&lt;&gt;"Catering",K1044&gt;=Criteria!$C$8),D1044&lt;&gt;Criteria!$C$9),1,0)</f>
        <v>1</v>
      </c>
    </row>
    <row r="1045" customFormat="false" ht="15" hidden="false" customHeight="false" outlineLevel="0" collapsed="false">
      <c r="A1045" s="8" t="s">
        <v>2041</v>
      </c>
      <c r="B1045" s="8" t="s">
        <v>2042</v>
      </c>
      <c r="C1045" s="8" t="s">
        <v>22</v>
      </c>
      <c r="D1045" s="8" t="s">
        <v>108</v>
      </c>
      <c r="E1045" s="8" t="s">
        <v>108</v>
      </c>
      <c r="F1045" s="8" t="s">
        <v>33</v>
      </c>
      <c r="G1045" s="9" t="n">
        <v>43400</v>
      </c>
      <c r="H1045" s="8" t="n">
        <v>48</v>
      </c>
      <c r="I1045" s="8" t="n">
        <v>28</v>
      </c>
      <c r="J1045" s="8" t="n">
        <v>0</v>
      </c>
      <c r="K1045" s="10" t="n">
        <v>0.19</v>
      </c>
      <c r="L1045" s="8" t="s">
        <v>39</v>
      </c>
      <c r="M1045" s="11" t="n">
        <f aca="false">IF(AND(H1045&lt;=Criteria!$C$6,J1045&lt;=Criteria!$C$7,L1045="Yes",OR(C1045&lt;&gt;"Catering",K1045&gt;=Criteria!$C$8),D1045&lt;&gt;Criteria!$C$9),1,0)</f>
        <v>1</v>
      </c>
    </row>
    <row r="1046" customFormat="false" ht="15" hidden="false" customHeight="false" outlineLevel="0" collapsed="false">
      <c r="A1046" s="12" t="s">
        <v>2043</v>
      </c>
      <c r="B1046" s="12" t="s">
        <v>2044</v>
      </c>
      <c r="C1046" s="12" t="s">
        <v>32</v>
      </c>
      <c r="D1046" s="12" t="s">
        <v>42</v>
      </c>
      <c r="E1046" s="12" t="s">
        <v>38</v>
      </c>
      <c r="F1046" s="12" t="s">
        <v>25</v>
      </c>
      <c r="G1046" s="13" t="n">
        <v>48300</v>
      </c>
      <c r="H1046" s="12" t="n">
        <v>72</v>
      </c>
      <c r="I1046" s="12" t="n">
        <v>35</v>
      </c>
      <c r="J1046" s="12" t="n">
        <v>0</v>
      </c>
      <c r="K1046" s="14" t="n">
        <v>0.24</v>
      </c>
      <c r="L1046" s="12" t="s">
        <v>39</v>
      </c>
      <c r="M1046" s="15" t="n">
        <f aca="false">IF(AND(H1046&lt;=Criteria!$C$6,J1046&lt;=Criteria!$C$7,L1046="Yes",OR(C1046&lt;&gt;"Catering",K1046&gt;=Criteria!$C$8),D1046&lt;&gt;Criteria!$C$9),1,0)</f>
        <v>1</v>
      </c>
    </row>
    <row r="1047" customFormat="false" ht="15" hidden="false" customHeight="false" outlineLevel="0" collapsed="false">
      <c r="A1047" s="8" t="s">
        <v>2045</v>
      </c>
      <c r="B1047" s="8" t="s">
        <v>2046</v>
      </c>
      <c r="C1047" s="8" t="s">
        <v>32</v>
      </c>
      <c r="D1047" s="8" t="s">
        <v>108</v>
      </c>
      <c r="E1047" s="8" t="s">
        <v>108</v>
      </c>
      <c r="F1047" s="8" t="s">
        <v>25</v>
      </c>
      <c r="G1047" s="9" t="n">
        <v>142800</v>
      </c>
      <c r="H1047" s="8" t="n">
        <v>72</v>
      </c>
      <c r="I1047" s="8" t="n">
        <v>52</v>
      </c>
      <c r="J1047" s="8" t="n">
        <v>0</v>
      </c>
      <c r="K1047" s="10" t="n">
        <v>0.19</v>
      </c>
      <c r="L1047" s="8" t="s">
        <v>39</v>
      </c>
      <c r="M1047" s="11" t="n">
        <f aca="false">IF(AND(H1047&lt;=Criteria!$C$6,J1047&lt;=Criteria!$C$7,L1047="Yes",OR(C1047&lt;&gt;"Catering",K1047&gt;=Criteria!$C$8),D1047&lt;&gt;Criteria!$C$9),1,0)</f>
        <v>1</v>
      </c>
    </row>
    <row r="1048" customFormat="false" ht="15" hidden="false" customHeight="false" outlineLevel="0" collapsed="false">
      <c r="A1048" s="12" t="s">
        <v>2047</v>
      </c>
      <c r="B1048" s="12" t="s">
        <v>2048</v>
      </c>
      <c r="C1048" s="12" t="s">
        <v>32</v>
      </c>
      <c r="D1048" s="12" t="s">
        <v>42</v>
      </c>
      <c r="E1048" s="12" t="s">
        <v>38</v>
      </c>
      <c r="F1048" s="12" t="s">
        <v>25</v>
      </c>
      <c r="G1048" s="13" t="n">
        <v>64400</v>
      </c>
      <c r="H1048" s="12" t="n">
        <v>72</v>
      </c>
      <c r="I1048" s="12" t="n">
        <v>19</v>
      </c>
      <c r="J1048" s="12" t="n">
        <v>0</v>
      </c>
      <c r="K1048" s="14" t="n">
        <v>0.24</v>
      </c>
      <c r="L1048" s="12" t="s">
        <v>39</v>
      </c>
      <c r="M1048" s="15" t="n">
        <f aca="false">IF(AND(H1048&lt;=Criteria!$C$6,J1048&lt;=Criteria!$C$7,L1048="Yes",OR(C1048&lt;&gt;"Catering",K1048&gt;=Criteria!$C$8),D1048&lt;&gt;Criteria!$C$9),1,0)</f>
        <v>1</v>
      </c>
    </row>
    <row r="1049" customFormat="false" ht="15" hidden="false" customHeight="false" outlineLevel="0" collapsed="false">
      <c r="A1049" s="8" t="s">
        <v>2049</v>
      </c>
      <c r="B1049" s="8" t="s">
        <v>2050</v>
      </c>
      <c r="C1049" s="8" t="s">
        <v>32</v>
      </c>
      <c r="D1049" s="8" t="s">
        <v>37</v>
      </c>
      <c r="E1049" s="8" t="s">
        <v>38</v>
      </c>
      <c r="F1049" s="8" t="s">
        <v>33</v>
      </c>
      <c r="G1049" s="9" t="n">
        <v>185200</v>
      </c>
      <c r="H1049" s="8" t="n">
        <v>60</v>
      </c>
      <c r="I1049" s="8" t="n">
        <v>36</v>
      </c>
      <c r="J1049" s="8" t="n">
        <v>0</v>
      </c>
      <c r="K1049" s="10" t="n">
        <v>0.12</v>
      </c>
      <c r="L1049" s="8" t="s">
        <v>39</v>
      </c>
      <c r="M1049" s="11" t="n">
        <f aca="false">IF(AND(H1049&lt;=Criteria!$C$6,J1049&lt;=Criteria!$C$7,L1049="Yes",OR(C1049&lt;&gt;"Catering",K1049&gt;=Criteria!$C$8),D1049&lt;&gt;Criteria!$C$9),1,0)</f>
        <v>1</v>
      </c>
    </row>
    <row r="1050" customFormat="false" ht="15" hidden="false" customHeight="false" outlineLevel="0" collapsed="false">
      <c r="A1050" s="12" t="s">
        <v>2051</v>
      </c>
      <c r="B1050" s="12" t="s">
        <v>2052</v>
      </c>
      <c r="C1050" s="12" t="s">
        <v>32</v>
      </c>
      <c r="D1050" s="12" t="s">
        <v>37</v>
      </c>
      <c r="E1050" s="12" t="s">
        <v>38</v>
      </c>
      <c r="F1050" s="12" t="s">
        <v>25</v>
      </c>
      <c r="G1050" s="13" t="n">
        <v>154200</v>
      </c>
      <c r="H1050" s="12" t="n">
        <v>36</v>
      </c>
      <c r="I1050" s="12" t="n">
        <v>16</v>
      </c>
      <c r="J1050" s="12" t="n">
        <v>0</v>
      </c>
      <c r="K1050" s="14" t="n">
        <v>0.19</v>
      </c>
      <c r="L1050" s="12" t="s">
        <v>39</v>
      </c>
      <c r="M1050" s="15" t="n">
        <f aca="false">IF(AND(H1050&lt;=Criteria!$C$6,J1050&lt;=Criteria!$C$7,L1050="Yes",OR(C1050&lt;&gt;"Catering",K1050&gt;=Criteria!$C$8),D1050&lt;&gt;Criteria!$C$9),1,0)</f>
        <v>1</v>
      </c>
    </row>
    <row r="1051" customFormat="false" ht="15" hidden="false" customHeight="false" outlineLevel="0" collapsed="false">
      <c r="A1051" s="8" t="s">
        <v>2053</v>
      </c>
      <c r="B1051" s="8" t="s">
        <v>2054</v>
      </c>
      <c r="C1051" s="8" t="s">
        <v>32</v>
      </c>
      <c r="D1051" s="8" t="s">
        <v>61</v>
      </c>
      <c r="E1051" s="8" t="s">
        <v>24</v>
      </c>
      <c r="F1051" s="8" t="s">
        <v>33</v>
      </c>
      <c r="G1051" s="9" t="n">
        <v>176400</v>
      </c>
      <c r="H1051" s="8" t="n">
        <v>48</v>
      </c>
      <c r="I1051" s="8" t="n">
        <v>20</v>
      </c>
      <c r="J1051" s="8" t="n">
        <v>0</v>
      </c>
      <c r="K1051" s="10" t="n">
        <v>0.09</v>
      </c>
      <c r="L1051" s="8" t="s">
        <v>39</v>
      </c>
      <c r="M1051" s="11" t="n">
        <f aca="false">IF(AND(H1051&lt;=Criteria!$C$6,J1051&lt;=Criteria!$C$7,L1051="Yes",OR(C1051&lt;&gt;"Catering",K1051&gt;=Criteria!$C$8),D1051&lt;&gt;Criteria!$C$9),1,0)</f>
        <v>1</v>
      </c>
    </row>
    <row r="1052" customFormat="false" ht="15" hidden="false" customHeight="false" outlineLevel="0" collapsed="false">
      <c r="A1052" s="12" t="s">
        <v>2055</v>
      </c>
      <c r="B1052" s="12" t="s">
        <v>2056</v>
      </c>
      <c r="C1052" s="12" t="s">
        <v>22</v>
      </c>
      <c r="D1052" s="12" t="s">
        <v>37</v>
      </c>
      <c r="E1052" s="12" t="s">
        <v>38</v>
      </c>
      <c r="F1052" s="12" t="s">
        <v>25</v>
      </c>
      <c r="G1052" s="13" t="n">
        <v>35300</v>
      </c>
      <c r="H1052" s="12" t="n">
        <v>72</v>
      </c>
      <c r="I1052" s="12" t="n">
        <v>51</v>
      </c>
      <c r="J1052" s="12" t="n">
        <v>0</v>
      </c>
      <c r="K1052" s="14" t="n">
        <v>0.08</v>
      </c>
      <c r="L1052" s="12" t="s">
        <v>39</v>
      </c>
      <c r="M1052" s="15" t="n">
        <f aca="false">IF(AND(H1052&lt;=Criteria!$C$6,J1052&lt;=Criteria!$C$7,L1052="Yes",OR(C1052&lt;&gt;"Catering",K1052&gt;=Criteria!$C$8),D1052&lt;&gt;Criteria!$C$9),1,0)</f>
        <v>0</v>
      </c>
    </row>
    <row r="1053" customFormat="false" ht="15" hidden="false" customHeight="false" outlineLevel="0" collapsed="false">
      <c r="A1053" s="8" t="s">
        <v>2057</v>
      </c>
      <c r="B1053" s="8" t="s">
        <v>2058</v>
      </c>
      <c r="C1053" s="8" t="s">
        <v>36</v>
      </c>
      <c r="D1053" s="8" t="s">
        <v>133</v>
      </c>
      <c r="E1053" s="8" t="s">
        <v>24</v>
      </c>
      <c r="F1053" s="8" t="s">
        <v>33</v>
      </c>
      <c r="G1053" s="9" t="n">
        <v>253500</v>
      </c>
      <c r="H1053" s="8" t="n">
        <v>36</v>
      </c>
      <c r="I1053" s="8" t="n">
        <v>23</v>
      </c>
      <c r="J1053" s="8" t="n">
        <v>0</v>
      </c>
      <c r="K1053" s="10" t="n">
        <v>0.21</v>
      </c>
      <c r="L1053" s="8" t="s">
        <v>39</v>
      </c>
      <c r="M1053" s="11" t="n">
        <f aca="false">IF(AND(H1053&lt;=Criteria!$C$6,J1053&lt;=Criteria!$C$7,L1053="Yes",OR(C1053&lt;&gt;"Catering",K1053&gt;=Criteria!$C$8),D1053&lt;&gt;Criteria!$C$9),1,0)</f>
        <v>1</v>
      </c>
    </row>
    <row r="1054" customFormat="false" ht="15" hidden="false" customHeight="false" outlineLevel="0" collapsed="false">
      <c r="A1054" s="12" t="s">
        <v>2059</v>
      </c>
      <c r="B1054" s="12" t="s">
        <v>2060</v>
      </c>
      <c r="C1054" s="12" t="s">
        <v>32</v>
      </c>
      <c r="D1054" s="12" t="s">
        <v>42</v>
      </c>
      <c r="E1054" s="12" t="s">
        <v>38</v>
      </c>
      <c r="F1054" s="12" t="s">
        <v>33</v>
      </c>
      <c r="G1054" s="13" t="n">
        <v>199700</v>
      </c>
      <c r="H1054" s="12" t="n">
        <v>60</v>
      </c>
      <c r="I1054" s="12" t="n">
        <v>45</v>
      </c>
      <c r="J1054" s="12" t="n">
        <v>0</v>
      </c>
      <c r="K1054" s="14" t="n">
        <v>0.07</v>
      </c>
      <c r="L1054" s="12" t="s">
        <v>39</v>
      </c>
      <c r="M1054" s="15" t="n">
        <f aca="false">IF(AND(H1054&lt;=Criteria!$C$6,J1054&lt;=Criteria!$C$7,L1054="Yes",OR(C1054&lt;&gt;"Catering",K1054&gt;=Criteria!$C$8),D1054&lt;&gt;Criteria!$C$9),1,0)</f>
        <v>1</v>
      </c>
    </row>
    <row r="1055" customFormat="false" ht="15" hidden="false" customHeight="false" outlineLevel="0" collapsed="false">
      <c r="A1055" s="8" t="s">
        <v>2061</v>
      </c>
      <c r="B1055" s="8" t="s">
        <v>2062</v>
      </c>
      <c r="C1055" s="8" t="s">
        <v>32</v>
      </c>
      <c r="D1055" s="8" t="s">
        <v>133</v>
      </c>
      <c r="E1055" s="8" t="s">
        <v>24</v>
      </c>
      <c r="F1055" s="8" t="s">
        <v>33</v>
      </c>
      <c r="G1055" s="9" t="n">
        <v>64100</v>
      </c>
      <c r="H1055" s="8" t="n">
        <v>36</v>
      </c>
      <c r="I1055" s="8" t="n">
        <v>27</v>
      </c>
      <c r="J1055" s="8" t="n">
        <v>0</v>
      </c>
      <c r="K1055" s="10" t="n">
        <v>0.1</v>
      </c>
      <c r="L1055" s="8" t="s">
        <v>39</v>
      </c>
      <c r="M1055" s="11" t="n">
        <f aca="false">IF(AND(H1055&lt;=Criteria!$C$6,J1055&lt;=Criteria!$C$7,L1055="Yes",OR(C1055&lt;&gt;"Catering",K1055&gt;=Criteria!$C$8),D1055&lt;&gt;Criteria!$C$9),1,0)</f>
        <v>1</v>
      </c>
    </row>
    <row r="1056" customFormat="false" ht="15" hidden="false" customHeight="false" outlineLevel="0" collapsed="false">
      <c r="A1056" s="12" t="s">
        <v>2063</v>
      </c>
      <c r="B1056" s="12" t="s">
        <v>2064</v>
      </c>
      <c r="C1056" s="12" t="s">
        <v>22</v>
      </c>
      <c r="D1056" s="12" t="s">
        <v>23</v>
      </c>
      <c r="E1056" s="12" t="s">
        <v>24</v>
      </c>
      <c r="F1056" s="12" t="s">
        <v>33</v>
      </c>
      <c r="G1056" s="13" t="n">
        <v>65000</v>
      </c>
      <c r="H1056" s="12" t="n">
        <v>72</v>
      </c>
      <c r="I1056" s="12" t="n">
        <v>55</v>
      </c>
      <c r="J1056" s="12" t="n">
        <v>0</v>
      </c>
      <c r="K1056" s="14" t="n">
        <v>0.12</v>
      </c>
      <c r="L1056" s="12" t="s">
        <v>26</v>
      </c>
      <c r="M1056" s="15" t="n">
        <f aca="false">IF(AND(H1056&lt;=Criteria!$C$6,J1056&lt;=Criteria!$C$7,L1056="Yes",OR(C1056&lt;&gt;"Catering",K1056&gt;=Criteria!$C$8),D1056&lt;&gt;Criteria!$C$9),1,0)</f>
        <v>0</v>
      </c>
    </row>
    <row r="1057" customFormat="false" ht="15" hidden="false" customHeight="false" outlineLevel="0" collapsed="false">
      <c r="A1057" s="8" t="s">
        <v>2065</v>
      </c>
      <c r="B1057" s="8" t="s">
        <v>2066</v>
      </c>
      <c r="C1057" s="8" t="s">
        <v>32</v>
      </c>
      <c r="D1057" s="8" t="s">
        <v>48</v>
      </c>
      <c r="E1057" s="8" t="s">
        <v>38</v>
      </c>
      <c r="F1057" s="8" t="s">
        <v>25</v>
      </c>
      <c r="G1057" s="9" t="n">
        <v>124700</v>
      </c>
      <c r="H1057" s="8" t="n">
        <v>72</v>
      </c>
      <c r="I1057" s="8" t="n">
        <v>35</v>
      </c>
      <c r="J1057" s="8" t="n">
        <v>0</v>
      </c>
      <c r="K1057" s="10" t="n">
        <v>0.09</v>
      </c>
      <c r="L1057" s="8" t="s">
        <v>39</v>
      </c>
      <c r="M1057" s="11" t="n">
        <f aca="false">IF(AND(H1057&lt;=Criteria!$C$6,J1057&lt;=Criteria!$C$7,L1057="Yes",OR(C1057&lt;&gt;"Catering",K1057&gt;=Criteria!$C$8),D1057&lt;&gt;Criteria!$C$9),1,0)</f>
        <v>1</v>
      </c>
    </row>
    <row r="1058" customFormat="false" ht="15" hidden="false" customHeight="false" outlineLevel="0" collapsed="false">
      <c r="A1058" s="12" t="s">
        <v>2067</v>
      </c>
      <c r="B1058" s="12" t="s">
        <v>2042</v>
      </c>
      <c r="C1058" s="12" t="s">
        <v>36</v>
      </c>
      <c r="D1058" s="12" t="s">
        <v>37</v>
      </c>
      <c r="E1058" s="12" t="s">
        <v>38</v>
      </c>
      <c r="F1058" s="12" t="s">
        <v>25</v>
      </c>
      <c r="G1058" s="13" t="n">
        <v>248000</v>
      </c>
      <c r="H1058" s="12" t="n">
        <v>60</v>
      </c>
      <c r="I1058" s="12" t="n">
        <v>23</v>
      </c>
      <c r="J1058" s="12" t="n">
        <v>0</v>
      </c>
      <c r="K1058" s="14" t="n">
        <v>0.11</v>
      </c>
      <c r="L1058" s="12" t="s">
        <v>39</v>
      </c>
      <c r="M1058" s="15" t="n">
        <f aca="false">IF(AND(H1058&lt;=Criteria!$C$6,J1058&lt;=Criteria!$C$7,L1058="Yes",OR(C1058&lt;&gt;"Catering",K1058&gt;=Criteria!$C$8),D1058&lt;&gt;Criteria!$C$9),1,0)</f>
        <v>1</v>
      </c>
    </row>
    <row r="1059" customFormat="false" ht="15" hidden="false" customHeight="false" outlineLevel="0" collapsed="false">
      <c r="A1059" s="8" t="s">
        <v>2068</v>
      </c>
      <c r="B1059" s="8" t="s">
        <v>2069</v>
      </c>
      <c r="C1059" s="8" t="s">
        <v>36</v>
      </c>
      <c r="D1059" s="8" t="s">
        <v>61</v>
      </c>
      <c r="E1059" s="8" t="s">
        <v>24</v>
      </c>
      <c r="F1059" s="8" t="s">
        <v>53</v>
      </c>
      <c r="G1059" s="9" t="n">
        <v>332600</v>
      </c>
      <c r="H1059" s="8" t="n">
        <v>48</v>
      </c>
      <c r="I1059" s="8" t="n">
        <v>23</v>
      </c>
      <c r="J1059" s="8" t="n">
        <v>0</v>
      </c>
      <c r="K1059" s="10" t="n">
        <v>0.22</v>
      </c>
      <c r="L1059" s="8" t="s">
        <v>39</v>
      </c>
      <c r="M1059" s="11" t="n">
        <f aca="false">IF(AND(H1059&lt;=Criteria!$C$6,J1059&lt;=Criteria!$C$7,L1059="Yes",OR(C1059&lt;&gt;"Catering",K1059&gt;=Criteria!$C$8),D1059&lt;&gt;Criteria!$C$9),1,0)</f>
        <v>1</v>
      </c>
    </row>
    <row r="1060" customFormat="false" ht="15" hidden="false" customHeight="false" outlineLevel="0" collapsed="false">
      <c r="A1060" s="12" t="s">
        <v>2070</v>
      </c>
      <c r="B1060" s="12" t="s">
        <v>2071</v>
      </c>
      <c r="C1060" s="12" t="s">
        <v>22</v>
      </c>
      <c r="D1060" s="12" t="s">
        <v>37</v>
      </c>
      <c r="E1060" s="12" t="s">
        <v>38</v>
      </c>
      <c r="F1060" s="12" t="s">
        <v>53</v>
      </c>
      <c r="G1060" s="13" t="n">
        <v>126400</v>
      </c>
      <c r="H1060" s="12" t="n">
        <v>72</v>
      </c>
      <c r="I1060" s="12" t="n">
        <v>59</v>
      </c>
      <c r="J1060" s="12" t="n">
        <v>0</v>
      </c>
      <c r="K1060" s="14" t="n">
        <v>0.06</v>
      </c>
      <c r="L1060" s="12" t="s">
        <v>39</v>
      </c>
      <c r="M1060" s="15" t="n">
        <f aca="false">IF(AND(H1060&lt;=Criteria!$C$6,J1060&lt;=Criteria!$C$7,L1060="Yes",OR(C1060&lt;&gt;"Catering",K1060&gt;=Criteria!$C$8),D1060&lt;&gt;Criteria!$C$9),1,0)</f>
        <v>0</v>
      </c>
    </row>
    <row r="1061" customFormat="false" ht="15" hidden="false" customHeight="false" outlineLevel="0" collapsed="false">
      <c r="A1061" s="8" t="s">
        <v>2072</v>
      </c>
      <c r="B1061" s="8" t="s">
        <v>2073</v>
      </c>
      <c r="C1061" s="8" t="s">
        <v>32</v>
      </c>
      <c r="D1061" s="8" t="s">
        <v>37</v>
      </c>
      <c r="E1061" s="8" t="s">
        <v>38</v>
      </c>
      <c r="F1061" s="8" t="s">
        <v>33</v>
      </c>
      <c r="G1061" s="9" t="n">
        <v>39900</v>
      </c>
      <c r="H1061" s="8" t="n">
        <v>36</v>
      </c>
      <c r="I1061" s="8" t="n">
        <v>29</v>
      </c>
      <c r="J1061" s="8" t="n">
        <v>0</v>
      </c>
      <c r="K1061" s="10" t="n">
        <v>0.2</v>
      </c>
      <c r="L1061" s="8" t="s">
        <v>39</v>
      </c>
      <c r="M1061" s="11" t="n">
        <f aca="false">IF(AND(H1061&lt;=Criteria!$C$6,J1061&lt;=Criteria!$C$7,L1061="Yes",OR(C1061&lt;&gt;"Catering",K1061&gt;=Criteria!$C$8),D1061&lt;&gt;Criteria!$C$9),1,0)</f>
        <v>1</v>
      </c>
    </row>
    <row r="1062" customFormat="false" ht="15" hidden="false" customHeight="false" outlineLevel="0" collapsed="false">
      <c r="A1062" s="12" t="s">
        <v>2074</v>
      </c>
      <c r="B1062" s="12" t="s">
        <v>2075</v>
      </c>
      <c r="C1062" s="12" t="s">
        <v>22</v>
      </c>
      <c r="D1062" s="12" t="s">
        <v>48</v>
      </c>
      <c r="E1062" s="12" t="s">
        <v>38</v>
      </c>
      <c r="F1062" s="12" t="s">
        <v>33</v>
      </c>
      <c r="G1062" s="13" t="n">
        <v>73800</v>
      </c>
      <c r="H1062" s="12" t="n">
        <v>72</v>
      </c>
      <c r="I1062" s="12" t="n">
        <v>64</v>
      </c>
      <c r="J1062" s="12" t="n">
        <v>0</v>
      </c>
      <c r="K1062" s="14" t="n">
        <v>0.09</v>
      </c>
      <c r="L1062" s="12" t="s">
        <v>39</v>
      </c>
      <c r="M1062" s="15" t="n">
        <f aca="false">IF(AND(H1062&lt;=Criteria!$C$6,J1062&lt;=Criteria!$C$7,L1062="Yes",OR(C1062&lt;&gt;"Catering",K1062&gt;=Criteria!$C$8),D1062&lt;&gt;Criteria!$C$9),1,0)</f>
        <v>0</v>
      </c>
    </row>
    <row r="1063" customFormat="false" ht="15" hidden="false" customHeight="false" outlineLevel="0" collapsed="false">
      <c r="A1063" s="8" t="s">
        <v>2076</v>
      </c>
      <c r="B1063" s="8" t="s">
        <v>2077</v>
      </c>
      <c r="C1063" s="8" t="s">
        <v>22</v>
      </c>
      <c r="D1063" s="8" t="s">
        <v>48</v>
      </c>
      <c r="E1063" s="8" t="s">
        <v>38</v>
      </c>
      <c r="F1063" s="8" t="s">
        <v>25</v>
      </c>
      <c r="G1063" s="9" t="n">
        <v>31000</v>
      </c>
      <c r="H1063" s="8" t="n">
        <v>48</v>
      </c>
      <c r="I1063" s="8" t="n">
        <v>31</v>
      </c>
      <c r="J1063" s="8" t="n">
        <v>0</v>
      </c>
      <c r="K1063" s="10" t="n">
        <v>0.12</v>
      </c>
      <c r="L1063" s="8" t="s">
        <v>39</v>
      </c>
      <c r="M1063" s="11" t="n">
        <f aca="false">IF(AND(H1063&lt;=Criteria!$C$6,J1063&lt;=Criteria!$C$7,L1063="Yes",OR(C1063&lt;&gt;"Catering",K1063&gt;=Criteria!$C$8),D1063&lt;&gt;Criteria!$C$9),1,0)</f>
        <v>1</v>
      </c>
    </row>
    <row r="1064" customFormat="false" ht="15" hidden="false" customHeight="false" outlineLevel="0" collapsed="false">
      <c r="A1064" s="12" t="s">
        <v>2078</v>
      </c>
      <c r="B1064" s="12" t="s">
        <v>2079</v>
      </c>
      <c r="C1064" s="12" t="s">
        <v>22</v>
      </c>
      <c r="D1064" s="12" t="s">
        <v>23</v>
      </c>
      <c r="E1064" s="12" t="s">
        <v>24</v>
      </c>
      <c r="F1064" s="12" t="s">
        <v>53</v>
      </c>
      <c r="G1064" s="13" t="n">
        <v>56600</v>
      </c>
      <c r="H1064" s="12" t="n">
        <v>72</v>
      </c>
      <c r="I1064" s="12" t="n">
        <v>62</v>
      </c>
      <c r="J1064" s="12" t="n">
        <v>0</v>
      </c>
      <c r="K1064" s="14" t="n">
        <v>0</v>
      </c>
      <c r="L1064" s="12" t="s">
        <v>39</v>
      </c>
      <c r="M1064" s="15" t="n">
        <f aca="false">IF(AND(H1064&lt;=Criteria!$C$6,J1064&lt;=Criteria!$C$7,L1064="Yes",OR(C1064&lt;&gt;"Catering",K1064&gt;=Criteria!$C$8),D1064&lt;&gt;Criteria!$C$9),1,0)</f>
        <v>0</v>
      </c>
    </row>
    <row r="1065" customFormat="false" ht="15" hidden="false" customHeight="false" outlineLevel="0" collapsed="false">
      <c r="A1065" s="8" t="s">
        <v>2080</v>
      </c>
      <c r="B1065" s="8" t="s">
        <v>2081</v>
      </c>
      <c r="C1065" s="8" t="s">
        <v>32</v>
      </c>
      <c r="D1065" s="8" t="s">
        <v>108</v>
      </c>
      <c r="E1065" s="8" t="s">
        <v>108</v>
      </c>
      <c r="F1065" s="8" t="s">
        <v>25</v>
      </c>
      <c r="G1065" s="9" t="n">
        <v>124600</v>
      </c>
      <c r="H1065" s="8" t="n">
        <v>36</v>
      </c>
      <c r="I1065" s="8" t="n">
        <v>21</v>
      </c>
      <c r="J1065" s="8" t="n">
        <v>0</v>
      </c>
      <c r="K1065" s="10" t="n">
        <v>0.18</v>
      </c>
      <c r="L1065" s="8" t="s">
        <v>39</v>
      </c>
      <c r="M1065" s="11" t="n">
        <f aca="false">IF(AND(H1065&lt;=Criteria!$C$6,J1065&lt;=Criteria!$C$7,L1065="Yes",OR(C1065&lt;&gt;"Catering",K1065&gt;=Criteria!$C$8),D1065&lt;&gt;Criteria!$C$9),1,0)</f>
        <v>1</v>
      </c>
    </row>
    <row r="1066" customFormat="false" ht="15" hidden="false" customHeight="false" outlineLevel="0" collapsed="false">
      <c r="A1066" s="12" t="s">
        <v>2082</v>
      </c>
      <c r="B1066" s="12" t="s">
        <v>2083</v>
      </c>
      <c r="C1066" s="12" t="s">
        <v>32</v>
      </c>
      <c r="D1066" s="12" t="s">
        <v>42</v>
      </c>
      <c r="E1066" s="12" t="s">
        <v>38</v>
      </c>
      <c r="F1066" s="12" t="s">
        <v>33</v>
      </c>
      <c r="G1066" s="13" t="n">
        <v>182100</v>
      </c>
      <c r="H1066" s="12" t="n">
        <v>48</v>
      </c>
      <c r="I1066" s="12" t="n">
        <v>14</v>
      </c>
      <c r="J1066" s="12" t="n">
        <v>0</v>
      </c>
      <c r="K1066" s="14" t="n">
        <v>0.07</v>
      </c>
      <c r="L1066" s="12" t="s">
        <v>39</v>
      </c>
      <c r="M1066" s="15" t="n">
        <f aca="false">IF(AND(H1066&lt;=Criteria!$C$6,J1066&lt;=Criteria!$C$7,L1066="Yes",OR(C1066&lt;&gt;"Catering",K1066&gt;=Criteria!$C$8),D1066&lt;&gt;Criteria!$C$9),1,0)</f>
        <v>1</v>
      </c>
    </row>
    <row r="1067" customFormat="false" ht="15" hidden="false" customHeight="false" outlineLevel="0" collapsed="false">
      <c r="A1067" s="8" t="s">
        <v>2084</v>
      </c>
      <c r="B1067" s="8" t="s">
        <v>2085</v>
      </c>
      <c r="C1067" s="8" t="s">
        <v>32</v>
      </c>
      <c r="D1067" s="8" t="s">
        <v>108</v>
      </c>
      <c r="E1067" s="8" t="s">
        <v>108</v>
      </c>
      <c r="F1067" s="8" t="s">
        <v>33</v>
      </c>
      <c r="G1067" s="9" t="n">
        <v>101900</v>
      </c>
      <c r="H1067" s="8" t="n">
        <v>60</v>
      </c>
      <c r="I1067" s="8" t="n">
        <v>22</v>
      </c>
      <c r="J1067" s="8" t="n">
        <v>0</v>
      </c>
      <c r="K1067" s="10" t="n">
        <v>0.11</v>
      </c>
      <c r="L1067" s="8" t="s">
        <v>39</v>
      </c>
      <c r="M1067" s="11" t="n">
        <f aca="false">IF(AND(H1067&lt;=Criteria!$C$6,J1067&lt;=Criteria!$C$7,L1067="Yes",OR(C1067&lt;&gt;"Catering",K1067&gt;=Criteria!$C$8),D1067&lt;&gt;Criteria!$C$9),1,0)</f>
        <v>1</v>
      </c>
    </row>
    <row r="1068" customFormat="false" ht="15" hidden="false" customHeight="false" outlineLevel="0" collapsed="false">
      <c r="A1068" s="12" t="s">
        <v>2086</v>
      </c>
      <c r="B1068" s="12" t="s">
        <v>2087</v>
      </c>
      <c r="C1068" s="12" t="s">
        <v>32</v>
      </c>
      <c r="D1068" s="12" t="s">
        <v>37</v>
      </c>
      <c r="E1068" s="12" t="s">
        <v>38</v>
      </c>
      <c r="F1068" s="12" t="s">
        <v>53</v>
      </c>
      <c r="G1068" s="13" t="n">
        <v>160000</v>
      </c>
      <c r="H1068" s="12" t="n">
        <v>60</v>
      </c>
      <c r="I1068" s="12" t="n">
        <v>17</v>
      </c>
      <c r="J1068" s="12" t="n">
        <v>0</v>
      </c>
      <c r="K1068" s="14" t="n">
        <v>0.25</v>
      </c>
      <c r="L1068" s="12" t="s">
        <v>39</v>
      </c>
      <c r="M1068" s="15" t="n">
        <f aca="false">IF(AND(H1068&lt;=Criteria!$C$6,J1068&lt;=Criteria!$C$7,L1068="Yes",OR(C1068&lt;&gt;"Catering",K1068&gt;=Criteria!$C$8),D1068&lt;&gt;Criteria!$C$9),1,0)</f>
        <v>1</v>
      </c>
    </row>
    <row r="1069" customFormat="false" ht="15" hidden="false" customHeight="false" outlineLevel="0" collapsed="false">
      <c r="A1069" s="8" t="s">
        <v>2088</v>
      </c>
      <c r="B1069" s="8" t="s">
        <v>2089</v>
      </c>
      <c r="C1069" s="8" t="s">
        <v>22</v>
      </c>
      <c r="D1069" s="8" t="s">
        <v>48</v>
      </c>
      <c r="E1069" s="8" t="s">
        <v>38</v>
      </c>
      <c r="F1069" s="8" t="s">
        <v>33</v>
      </c>
      <c r="G1069" s="9" t="n">
        <v>106800</v>
      </c>
      <c r="H1069" s="8" t="n">
        <v>60</v>
      </c>
      <c r="I1069" s="8" t="n">
        <v>25</v>
      </c>
      <c r="J1069" s="8" t="n">
        <v>0</v>
      </c>
      <c r="K1069" s="10" t="n">
        <v>0.21</v>
      </c>
      <c r="L1069" s="8" t="s">
        <v>39</v>
      </c>
      <c r="M1069" s="11" t="n">
        <f aca="false">IF(AND(H1069&lt;=Criteria!$C$6,J1069&lt;=Criteria!$C$7,L1069="Yes",OR(C1069&lt;&gt;"Catering",K1069&gt;=Criteria!$C$8),D1069&lt;&gt;Criteria!$C$9),1,0)</f>
        <v>1</v>
      </c>
    </row>
    <row r="1070" customFormat="false" ht="15" hidden="false" customHeight="false" outlineLevel="0" collapsed="false">
      <c r="A1070" s="12" t="s">
        <v>2090</v>
      </c>
      <c r="B1070" s="12" t="s">
        <v>2091</v>
      </c>
      <c r="C1070" s="12" t="s">
        <v>32</v>
      </c>
      <c r="D1070" s="12" t="s">
        <v>48</v>
      </c>
      <c r="E1070" s="12" t="s">
        <v>38</v>
      </c>
      <c r="F1070" s="12" t="s">
        <v>53</v>
      </c>
      <c r="G1070" s="13" t="n">
        <v>178700</v>
      </c>
      <c r="H1070" s="12" t="n">
        <v>60</v>
      </c>
      <c r="I1070" s="12" t="n">
        <v>40</v>
      </c>
      <c r="J1070" s="12" t="n">
        <v>0</v>
      </c>
      <c r="K1070" s="14" t="n">
        <v>0.18</v>
      </c>
      <c r="L1070" s="12" t="s">
        <v>39</v>
      </c>
      <c r="M1070" s="15" t="n">
        <f aca="false">IF(AND(H1070&lt;=Criteria!$C$6,J1070&lt;=Criteria!$C$7,L1070="Yes",OR(C1070&lt;&gt;"Catering",K1070&gt;=Criteria!$C$8),D1070&lt;&gt;Criteria!$C$9),1,0)</f>
        <v>1</v>
      </c>
    </row>
    <row r="1071" customFormat="false" ht="15" hidden="false" customHeight="false" outlineLevel="0" collapsed="false">
      <c r="A1071" s="8" t="s">
        <v>2092</v>
      </c>
      <c r="B1071" s="8" t="s">
        <v>2042</v>
      </c>
      <c r="C1071" s="8" t="s">
        <v>36</v>
      </c>
      <c r="D1071" s="8" t="s">
        <v>75</v>
      </c>
      <c r="E1071" s="8" t="s">
        <v>24</v>
      </c>
      <c r="F1071" s="8" t="s">
        <v>25</v>
      </c>
      <c r="G1071" s="9" t="n">
        <v>249900</v>
      </c>
      <c r="H1071" s="8" t="n">
        <v>72</v>
      </c>
      <c r="I1071" s="8" t="n">
        <v>55</v>
      </c>
      <c r="J1071" s="8" t="n">
        <v>0</v>
      </c>
      <c r="K1071" s="10" t="n">
        <v>0.07</v>
      </c>
      <c r="L1071" s="8" t="s">
        <v>39</v>
      </c>
      <c r="M1071" s="11" t="n">
        <f aca="false">IF(AND(H1071&lt;=Criteria!$C$6,J1071&lt;=Criteria!$C$7,L1071="Yes",OR(C1071&lt;&gt;"Catering",K1071&gt;=Criteria!$C$8),D1071&lt;&gt;Criteria!$C$9),1,0)</f>
        <v>1</v>
      </c>
    </row>
    <row r="1072" customFormat="false" ht="15" hidden="false" customHeight="false" outlineLevel="0" collapsed="false">
      <c r="A1072" s="12" t="s">
        <v>2093</v>
      </c>
      <c r="B1072" s="12" t="s">
        <v>2094</v>
      </c>
      <c r="C1072" s="12" t="s">
        <v>32</v>
      </c>
      <c r="D1072" s="12" t="s">
        <v>37</v>
      </c>
      <c r="E1072" s="12" t="s">
        <v>38</v>
      </c>
      <c r="F1072" s="12" t="s">
        <v>33</v>
      </c>
      <c r="G1072" s="13" t="n">
        <v>208200</v>
      </c>
      <c r="H1072" s="12" t="n">
        <v>48</v>
      </c>
      <c r="I1072" s="12" t="n">
        <v>29</v>
      </c>
      <c r="J1072" s="12" t="n">
        <v>25</v>
      </c>
      <c r="K1072" s="14" t="n">
        <v>0.21</v>
      </c>
      <c r="L1072" s="12" t="s">
        <v>39</v>
      </c>
      <c r="M1072" s="15" t="n">
        <f aca="false">IF(AND(H1072&lt;=Criteria!$C$6,J1072&lt;=Criteria!$C$7,L1072="Yes",OR(C1072&lt;&gt;"Catering",K1072&gt;=Criteria!$C$8),D1072&lt;&gt;Criteria!$C$9),1,0)</f>
        <v>1</v>
      </c>
    </row>
    <row r="1073" customFormat="false" ht="15" hidden="false" customHeight="false" outlineLevel="0" collapsed="false">
      <c r="A1073" s="8" t="s">
        <v>2095</v>
      </c>
      <c r="B1073" s="8" t="s">
        <v>2096</v>
      </c>
      <c r="C1073" s="8" t="s">
        <v>32</v>
      </c>
      <c r="D1073" s="8" t="s">
        <v>42</v>
      </c>
      <c r="E1073" s="8" t="s">
        <v>38</v>
      </c>
      <c r="F1073" s="8" t="s">
        <v>33</v>
      </c>
      <c r="G1073" s="9" t="n">
        <v>43900</v>
      </c>
      <c r="H1073" s="8" t="n">
        <v>72</v>
      </c>
      <c r="I1073" s="8" t="n">
        <v>32</v>
      </c>
      <c r="J1073" s="8" t="n">
        <v>0</v>
      </c>
      <c r="K1073" s="10" t="n">
        <v>0.12</v>
      </c>
      <c r="L1073" s="8" t="s">
        <v>39</v>
      </c>
      <c r="M1073" s="11" t="n">
        <f aca="false">IF(AND(H1073&lt;=Criteria!$C$6,J1073&lt;=Criteria!$C$7,L1073="Yes",OR(C1073&lt;&gt;"Catering",K1073&gt;=Criteria!$C$8),D1073&lt;&gt;Criteria!$C$9),1,0)</f>
        <v>1</v>
      </c>
    </row>
    <row r="1074" customFormat="false" ht="15" hidden="false" customHeight="false" outlineLevel="0" collapsed="false">
      <c r="A1074" s="12" t="s">
        <v>2097</v>
      </c>
      <c r="B1074" s="12" t="s">
        <v>2098</v>
      </c>
      <c r="C1074" s="12" t="s">
        <v>22</v>
      </c>
      <c r="D1074" s="12" t="s">
        <v>42</v>
      </c>
      <c r="E1074" s="12" t="s">
        <v>38</v>
      </c>
      <c r="F1074" s="12" t="s">
        <v>25</v>
      </c>
      <c r="G1074" s="13" t="n">
        <v>24800</v>
      </c>
      <c r="H1074" s="12" t="n">
        <v>36</v>
      </c>
      <c r="I1074" s="12" t="n">
        <v>24</v>
      </c>
      <c r="J1074" s="12" t="n">
        <v>0</v>
      </c>
      <c r="K1074" s="14" t="n">
        <v>0.17</v>
      </c>
      <c r="L1074" s="12" t="s">
        <v>39</v>
      </c>
      <c r="M1074" s="15" t="n">
        <f aca="false">IF(AND(H1074&lt;=Criteria!$C$6,J1074&lt;=Criteria!$C$7,L1074="Yes",OR(C1074&lt;&gt;"Catering",K1074&gt;=Criteria!$C$8),D1074&lt;&gt;Criteria!$C$9),1,0)</f>
        <v>1</v>
      </c>
    </row>
    <row r="1075" customFormat="false" ht="15" hidden="false" customHeight="false" outlineLevel="0" collapsed="false">
      <c r="A1075" s="8" t="s">
        <v>2099</v>
      </c>
      <c r="B1075" s="8" t="s">
        <v>2100</v>
      </c>
      <c r="C1075" s="8" t="s">
        <v>32</v>
      </c>
      <c r="D1075" s="8" t="s">
        <v>37</v>
      </c>
      <c r="E1075" s="8" t="s">
        <v>38</v>
      </c>
      <c r="F1075" s="8" t="s">
        <v>25</v>
      </c>
      <c r="G1075" s="9" t="n">
        <v>226100</v>
      </c>
      <c r="H1075" s="8" t="n">
        <v>48</v>
      </c>
      <c r="I1075" s="8" t="n">
        <v>42</v>
      </c>
      <c r="J1075" s="8" t="n">
        <v>0</v>
      </c>
      <c r="K1075" s="10" t="n">
        <v>0.18</v>
      </c>
      <c r="L1075" s="8" t="s">
        <v>39</v>
      </c>
      <c r="M1075" s="11" t="n">
        <f aca="false">IF(AND(H1075&lt;=Criteria!$C$6,J1075&lt;=Criteria!$C$7,L1075="Yes",OR(C1075&lt;&gt;"Catering",K1075&gt;=Criteria!$C$8),D1075&lt;&gt;Criteria!$C$9),1,0)</f>
        <v>1</v>
      </c>
    </row>
    <row r="1076" customFormat="false" ht="15" hidden="false" customHeight="false" outlineLevel="0" collapsed="false">
      <c r="A1076" s="12" t="s">
        <v>2101</v>
      </c>
      <c r="B1076" s="12" t="s">
        <v>2102</v>
      </c>
      <c r="C1076" s="12" t="s">
        <v>32</v>
      </c>
      <c r="D1076" s="12" t="s">
        <v>42</v>
      </c>
      <c r="E1076" s="12" t="s">
        <v>38</v>
      </c>
      <c r="F1076" s="12" t="s">
        <v>33</v>
      </c>
      <c r="G1076" s="13" t="n">
        <v>140800</v>
      </c>
      <c r="H1076" s="12" t="n">
        <v>60</v>
      </c>
      <c r="I1076" s="12" t="n">
        <v>42</v>
      </c>
      <c r="J1076" s="12" t="n">
        <v>0</v>
      </c>
      <c r="K1076" s="14" t="n">
        <v>0.23</v>
      </c>
      <c r="L1076" s="12" t="s">
        <v>39</v>
      </c>
      <c r="M1076" s="15" t="n">
        <f aca="false">IF(AND(H1076&lt;=Criteria!$C$6,J1076&lt;=Criteria!$C$7,L1076="Yes",OR(C1076&lt;&gt;"Catering",K1076&gt;=Criteria!$C$8),D1076&lt;&gt;Criteria!$C$9),1,0)</f>
        <v>1</v>
      </c>
    </row>
    <row r="1077" customFormat="false" ht="15" hidden="false" customHeight="false" outlineLevel="0" collapsed="false">
      <c r="A1077" s="8" t="s">
        <v>2103</v>
      </c>
      <c r="B1077" s="8" t="s">
        <v>2104</v>
      </c>
      <c r="C1077" s="8" t="s">
        <v>36</v>
      </c>
      <c r="D1077" s="8" t="s">
        <v>133</v>
      </c>
      <c r="E1077" s="8" t="s">
        <v>24</v>
      </c>
      <c r="F1077" s="8" t="s">
        <v>33</v>
      </c>
      <c r="G1077" s="9" t="n">
        <v>83800</v>
      </c>
      <c r="H1077" s="8" t="n">
        <v>84</v>
      </c>
      <c r="I1077" s="8" t="n">
        <v>71</v>
      </c>
      <c r="J1077" s="8" t="n">
        <v>0</v>
      </c>
      <c r="K1077" s="10" t="n">
        <v>0.23</v>
      </c>
      <c r="L1077" s="8" t="s">
        <v>39</v>
      </c>
      <c r="M1077" s="11" t="n">
        <f aca="false">IF(AND(H1077&lt;=Criteria!$C$6,J1077&lt;=Criteria!$C$7,L1077="Yes",OR(C1077&lt;&gt;"Catering",K1077&gt;=Criteria!$C$8),D1077&lt;&gt;Criteria!$C$9),1,0)</f>
        <v>0</v>
      </c>
    </row>
    <row r="1078" customFormat="false" ht="15" hidden="false" customHeight="false" outlineLevel="0" collapsed="false">
      <c r="A1078" s="12" t="s">
        <v>2105</v>
      </c>
      <c r="B1078" s="12" t="s">
        <v>2106</v>
      </c>
      <c r="C1078" s="12" t="s">
        <v>22</v>
      </c>
      <c r="D1078" s="12" t="s">
        <v>23</v>
      </c>
      <c r="E1078" s="12" t="s">
        <v>24</v>
      </c>
      <c r="F1078" s="12" t="s">
        <v>25</v>
      </c>
      <c r="G1078" s="13" t="n">
        <v>54800</v>
      </c>
      <c r="H1078" s="12" t="n">
        <v>60</v>
      </c>
      <c r="I1078" s="12" t="n">
        <v>18</v>
      </c>
      <c r="J1078" s="12" t="n">
        <v>0</v>
      </c>
      <c r="K1078" s="14" t="n">
        <v>0.08</v>
      </c>
      <c r="L1078" s="12" t="s">
        <v>39</v>
      </c>
      <c r="M1078" s="15" t="n">
        <f aca="false">IF(AND(H1078&lt;=Criteria!$C$6,J1078&lt;=Criteria!$C$7,L1078="Yes",OR(C1078&lt;&gt;"Catering",K1078&gt;=Criteria!$C$8),D1078&lt;&gt;Criteria!$C$9),1,0)</f>
        <v>0</v>
      </c>
    </row>
    <row r="1079" customFormat="false" ht="15" hidden="false" customHeight="false" outlineLevel="0" collapsed="false">
      <c r="A1079" s="8" t="s">
        <v>2107</v>
      </c>
      <c r="B1079" s="8" t="s">
        <v>2108</v>
      </c>
      <c r="C1079" s="8" t="s">
        <v>36</v>
      </c>
      <c r="D1079" s="8" t="s">
        <v>42</v>
      </c>
      <c r="E1079" s="8" t="s">
        <v>38</v>
      </c>
      <c r="F1079" s="8" t="s">
        <v>33</v>
      </c>
      <c r="G1079" s="9" t="n">
        <v>231300</v>
      </c>
      <c r="H1079" s="8" t="n">
        <v>60</v>
      </c>
      <c r="I1079" s="8" t="n">
        <v>55</v>
      </c>
      <c r="J1079" s="8" t="n">
        <v>0</v>
      </c>
      <c r="K1079" s="10" t="n">
        <v>0.23</v>
      </c>
      <c r="L1079" s="8" t="s">
        <v>39</v>
      </c>
      <c r="M1079" s="11" t="n">
        <f aca="false">IF(AND(H1079&lt;=Criteria!$C$6,J1079&lt;=Criteria!$C$7,L1079="Yes",OR(C1079&lt;&gt;"Catering",K1079&gt;=Criteria!$C$8),D1079&lt;&gt;Criteria!$C$9),1,0)</f>
        <v>1</v>
      </c>
    </row>
    <row r="1080" customFormat="false" ht="15" hidden="false" customHeight="false" outlineLevel="0" collapsed="false">
      <c r="A1080" s="12" t="s">
        <v>2109</v>
      </c>
      <c r="B1080" s="12" t="s">
        <v>2110</v>
      </c>
      <c r="C1080" s="12" t="s">
        <v>22</v>
      </c>
      <c r="D1080" s="12" t="s">
        <v>42</v>
      </c>
      <c r="E1080" s="12" t="s">
        <v>38</v>
      </c>
      <c r="F1080" s="12" t="s">
        <v>33</v>
      </c>
      <c r="G1080" s="13" t="n">
        <v>56100</v>
      </c>
      <c r="H1080" s="12" t="n">
        <v>36</v>
      </c>
      <c r="I1080" s="12" t="n">
        <v>21</v>
      </c>
      <c r="J1080" s="12" t="n">
        <v>0</v>
      </c>
      <c r="K1080" s="14" t="n">
        <v>0.23</v>
      </c>
      <c r="L1080" s="12" t="s">
        <v>39</v>
      </c>
      <c r="M1080" s="15" t="n">
        <f aca="false">IF(AND(H1080&lt;=Criteria!$C$6,J1080&lt;=Criteria!$C$7,L1080="Yes",OR(C1080&lt;&gt;"Catering",K1080&gt;=Criteria!$C$8),D1080&lt;&gt;Criteria!$C$9),1,0)</f>
        <v>1</v>
      </c>
    </row>
    <row r="1081" customFormat="false" ht="15" hidden="false" customHeight="false" outlineLevel="0" collapsed="false">
      <c r="A1081" s="8" t="s">
        <v>2111</v>
      </c>
      <c r="B1081" s="8" t="s">
        <v>2112</v>
      </c>
      <c r="C1081" s="8" t="s">
        <v>36</v>
      </c>
      <c r="D1081" s="8" t="s">
        <v>23</v>
      </c>
      <c r="E1081" s="8" t="s">
        <v>24</v>
      </c>
      <c r="F1081" s="8" t="s">
        <v>25</v>
      </c>
      <c r="G1081" s="9" t="n">
        <v>354200</v>
      </c>
      <c r="H1081" s="8" t="n">
        <v>72</v>
      </c>
      <c r="I1081" s="8" t="n">
        <v>53</v>
      </c>
      <c r="J1081" s="8" t="n">
        <v>0</v>
      </c>
      <c r="K1081" s="10" t="n">
        <v>0.15</v>
      </c>
      <c r="L1081" s="8" t="s">
        <v>26</v>
      </c>
      <c r="M1081" s="11" t="n">
        <f aca="false">IF(AND(H1081&lt;=Criteria!$C$6,J1081&lt;=Criteria!$C$7,L1081="Yes",OR(C1081&lt;&gt;"Catering",K1081&gt;=Criteria!$C$8),D1081&lt;&gt;Criteria!$C$9),1,0)</f>
        <v>0</v>
      </c>
    </row>
    <row r="1082" customFormat="false" ht="15" hidden="false" customHeight="false" outlineLevel="0" collapsed="false">
      <c r="A1082" s="12" t="s">
        <v>2113</v>
      </c>
      <c r="B1082" s="12" t="s">
        <v>2114</v>
      </c>
      <c r="C1082" s="12" t="s">
        <v>22</v>
      </c>
      <c r="D1082" s="12" t="s">
        <v>48</v>
      </c>
      <c r="E1082" s="12" t="s">
        <v>38</v>
      </c>
      <c r="F1082" s="12" t="s">
        <v>25</v>
      </c>
      <c r="G1082" s="13" t="n">
        <v>57000</v>
      </c>
      <c r="H1082" s="12" t="n">
        <v>84</v>
      </c>
      <c r="I1082" s="12" t="n">
        <v>35</v>
      </c>
      <c r="J1082" s="12" t="n">
        <v>91</v>
      </c>
      <c r="K1082" s="14" t="n">
        <v>0</v>
      </c>
      <c r="L1082" s="12" t="s">
        <v>39</v>
      </c>
      <c r="M1082" s="15" t="n">
        <f aca="false">IF(AND(H1082&lt;=Criteria!$C$6,J1082&lt;=Criteria!$C$7,L1082="Yes",OR(C1082&lt;&gt;"Catering",K1082&gt;=Criteria!$C$8),D1082&lt;&gt;Criteria!$C$9),1,0)</f>
        <v>0</v>
      </c>
    </row>
    <row r="1083" customFormat="false" ht="15" hidden="false" customHeight="false" outlineLevel="0" collapsed="false">
      <c r="A1083" s="8" t="s">
        <v>2115</v>
      </c>
      <c r="B1083" s="8" t="s">
        <v>2116</v>
      </c>
      <c r="C1083" s="8" t="s">
        <v>22</v>
      </c>
      <c r="D1083" s="8" t="s">
        <v>48</v>
      </c>
      <c r="E1083" s="8" t="s">
        <v>38</v>
      </c>
      <c r="F1083" s="8" t="s">
        <v>33</v>
      </c>
      <c r="G1083" s="9" t="n">
        <v>72900</v>
      </c>
      <c r="H1083" s="8" t="n">
        <v>60</v>
      </c>
      <c r="I1083" s="8" t="n">
        <v>50</v>
      </c>
      <c r="J1083" s="8" t="n">
        <v>0</v>
      </c>
      <c r="K1083" s="10" t="n">
        <v>0.15</v>
      </c>
      <c r="L1083" s="8" t="s">
        <v>39</v>
      </c>
      <c r="M1083" s="11" t="n">
        <f aca="false">IF(AND(H1083&lt;=Criteria!$C$6,J1083&lt;=Criteria!$C$7,L1083="Yes",OR(C1083&lt;&gt;"Catering",K1083&gt;=Criteria!$C$8),D1083&lt;&gt;Criteria!$C$9),1,0)</f>
        <v>1</v>
      </c>
    </row>
    <row r="1084" customFormat="false" ht="15" hidden="false" customHeight="false" outlineLevel="0" collapsed="false">
      <c r="A1084" s="12" t="s">
        <v>2117</v>
      </c>
      <c r="B1084" s="12" t="s">
        <v>2042</v>
      </c>
      <c r="C1084" s="12" t="s">
        <v>32</v>
      </c>
      <c r="D1084" s="12" t="s">
        <v>108</v>
      </c>
      <c r="E1084" s="12" t="s">
        <v>108</v>
      </c>
      <c r="F1084" s="12" t="s">
        <v>33</v>
      </c>
      <c r="G1084" s="13" t="n">
        <v>197600</v>
      </c>
      <c r="H1084" s="12" t="n">
        <v>72</v>
      </c>
      <c r="I1084" s="12" t="n">
        <v>60</v>
      </c>
      <c r="J1084" s="12" t="n">
        <v>0</v>
      </c>
      <c r="K1084" s="14" t="n">
        <v>0.08</v>
      </c>
      <c r="L1084" s="12" t="s">
        <v>39</v>
      </c>
      <c r="M1084" s="15" t="n">
        <f aca="false">IF(AND(H1084&lt;=Criteria!$C$6,J1084&lt;=Criteria!$C$7,L1084="Yes",OR(C1084&lt;&gt;"Catering",K1084&gt;=Criteria!$C$8),D1084&lt;&gt;Criteria!$C$9),1,0)</f>
        <v>1</v>
      </c>
    </row>
    <row r="1085" customFormat="false" ht="15" hidden="false" customHeight="false" outlineLevel="0" collapsed="false">
      <c r="A1085" s="8" t="s">
        <v>2118</v>
      </c>
      <c r="B1085" s="8" t="s">
        <v>2119</v>
      </c>
      <c r="C1085" s="8" t="s">
        <v>32</v>
      </c>
      <c r="D1085" s="8" t="s">
        <v>46</v>
      </c>
      <c r="E1085" s="8" t="s">
        <v>24</v>
      </c>
      <c r="F1085" s="8" t="s">
        <v>25</v>
      </c>
      <c r="G1085" s="9" t="n">
        <v>147400</v>
      </c>
      <c r="H1085" s="8" t="n">
        <v>72</v>
      </c>
      <c r="I1085" s="8" t="n">
        <v>67</v>
      </c>
      <c r="J1085" s="8" t="n">
        <v>0</v>
      </c>
      <c r="K1085" s="10" t="n">
        <v>0.21</v>
      </c>
      <c r="L1085" s="8" t="s">
        <v>39</v>
      </c>
      <c r="M1085" s="11" t="n">
        <f aca="false">IF(AND(H1085&lt;=Criteria!$C$6,J1085&lt;=Criteria!$C$7,L1085="Yes",OR(C1085&lt;&gt;"Catering",K1085&gt;=Criteria!$C$8),D1085&lt;&gt;Criteria!$C$9),1,0)</f>
        <v>1</v>
      </c>
    </row>
    <row r="1086" customFormat="false" ht="15" hidden="false" customHeight="false" outlineLevel="0" collapsed="false">
      <c r="A1086" s="12" t="s">
        <v>2120</v>
      </c>
      <c r="B1086" s="12" t="s">
        <v>2121</v>
      </c>
      <c r="C1086" s="12" t="s">
        <v>22</v>
      </c>
      <c r="D1086" s="12" t="s">
        <v>23</v>
      </c>
      <c r="E1086" s="12" t="s">
        <v>24</v>
      </c>
      <c r="F1086" s="12" t="s">
        <v>25</v>
      </c>
      <c r="G1086" s="13" t="n">
        <v>59300</v>
      </c>
      <c r="H1086" s="12" t="n">
        <v>48</v>
      </c>
      <c r="I1086" s="12" t="n">
        <v>13</v>
      </c>
      <c r="J1086" s="12" t="n">
        <v>0</v>
      </c>
      <c r="K1086" s="14" t="n">
        <v>0.22</v>
      </c>
      <c r="L1086" s="12" t="s">
        <v>39</v>
      </c>
      <c r="M1086" s="15" t="n">
        <f aca="false">IF(AND(H1086&lt;=Criteria!$C$6,J1086&lt;=Criteria!$C$7,L1086="Yes",OR(C1086&lt;&gt;"Catering",K1086&gt;=Criteria!$C$8),D1086&lt;&gt;Criteria!$C$9),1,0)</f>
        <v>0</v>
      </c>
    </row>
    <row r="1087" customFormat="false" ht="15" hidden="false" customHeight="false" outlineLevel="0" collapsed="false">
      <c r="A1087" s="8" t="s">
        <v>2122</v>
      </c>
      <c r="B1087" s="8" t="s">
        <v>2123</v>
      </c>
      <c r="C1087" s="8" t="s">
        <v>36</v>
      </c>
      <c r="D1087" s="8" t="s">
        <v>108</v>
      </c>
      <c r="E1087" s="8" t="s">
        <v>108</v>
      </c>
      <c r="F1087" s="8" t="s">
        <v>33</v>
      </c>
      <c r="G1087" s="9" t="n">
        <v>200700</v>
      </c>
      <c r="H1087" s="8" t="n">
        <v>48</v>
      </c>
      <c r="I1087" s="8" t="n">
        <v>22</v>
      </c>
      <c r="J1087" s="8" t="n">
        <v>0</v>
      </c>
      <c r="K1087" s="10" t="n">
        <v>0.18</v>
      </c>
      <c r="L1087" s="8" t="s">
        <v>39</v>
      </c>
      <c r="M1087" s="11" t="n">
        <f aca="false">IF(AND(H1087&lt;=Criteria!$C$6,J1087&lt;=Criteria!$C$7,L1087="Yes",OR(C1087&lt;&gt;"Catering",K1087&gt;=Criteria!$C$8),D1087&lt;&gt;Criteria!$C$9),1,0)</f>
        <v>1</v>
      </c>
    </row>
    <row r="1088" customFormat="false" ht="15" hidden="false" customHeight="false" outlineLevel="0" collapsed="false">
      <c r="A1088" s="12" t="s">
        <v>2124</v>
      </c>
      <c r="B1088" s="12" t="s">
        <v>2125</v>
      </c>
      <c r="C1088" s="12" t="s">
        <v>36</v>
      </c>
      <c r="D1088" s="12" t="s">
        <v>42</v>
      </c>
      <c r="E1088" s="12" t="s">
        <v>38</v>
      </c>
      <c r="F1088" s="12" t="s">
        <v>33</v>
      </c>
      <c r="G1088" s="13" t="n">
        <v>158500</v>
      </c>
      <c r="H1088" s="12" t="n">
        <v>72</v>
      </c>
      <c r="I1088" s="12" t="n">
        <v>24</v>
      </c>
      <c r="J1088" s="12" t="n">
        <v>0</v>
      </c>
      <c r="K1088" s="14" t="n">
        <v>0.18</v>
      </c>
      <c r="L1088" s="12" t="s">
        <v>39</v>
      </c>
      <c r="M1088" s="15" t="n">
        <f aca="false">IF(AND(H1088&lt;=Criteria!$C$6,J1088&lt;=Criteria!$C$7,L1088="Yes",OR(C1088&lt;&gt;"Catering",K1088&gt;=Criteria!$C$8),D1088&lt;&gt;Criteria!$C$9),1,0)</f>
        <v>1</v>
      </c>
    </row>
    <row r="1089" customFormat="false" ht="15" hidden="false" customHeight="false" outlineLevel="0" collapsed="false">
      <c r="A1089" s="8" t="s">
        <v>2126</v>
      </c>
      <c r="B1089" s="8" t="s">
        <v>2127</v>
      </c>
      <c r="C1089" s="8" t="s">
        <v>36</v>
      </c>
      <c r="D1089" s="8" t="s">
        <v>37</v>
      </c>
      <c r="E1089" s="8" t="s">
        <v>38</v>
      </c>
      <c r="F1089" s="8" t="s">
        <v>33</v>
      </c>
      <c r="G1089" s="9" t="n">
        <v>226000</v>
      </c>
      <c r="H1089" s="8" t="n">
        <v>72</v>
      </c>
      <c r="I1089" s="8" t="n">
        <v>62</v>
      </c>
      <c r="J1089" s="8" t="n">
        <v>0</v>
      </c>
      <c r="K1089" s="10" t="n">
        <v>0.13</v>
      </c>
      <c r="L1089" s="8" t="s">
        <v>39</v>
      </c>
      <c r="M1089" s="11" t="n">
        <f aca="false">IF(AND(H1089&lt;=Criteria!$C$6,J1089&lt;=Criteria!$C$7,L1089="Yes",OR(C1089&lt;&gt;"Catering",K1089&gt;=Criteria!$C$8),D1089&lt;&gt;Criteria!$C$9),1,0)</f>
        <v>1</v>
      </c>
    </row>
    <row r="1090" customFormat="false" ht="15" hidden="false" customHeight="false" outlineLevel="0" collapsed="false">
      <c r="A1090" s="12" t="s">
        <v>2128</v>
      </c>
      <c r="B1090" s="12" t="s">
        <v>2129</v>
      </c>
      <c r="C1090" s="12" t="s">
        <v>32</v>
      </c>
      <c r="D1090" s="12" t="s">
        <v>42</v>
      </c>
      <c r="E1090" s="12" t="s">
        <v>38</v>
      </c>
      <c r="F1090" s="12" t="s">
        <v>33</v>
      </c>
      <c r="G1090" s="13" t="n">
        <v>122600</v>
      </c>
      <c r="H1090" s="12" t="n">
        <v>72</v>
      </c>
      <c r="I1090" s="12" t="n">
        <v>34</v>
      </c>
      <c r="J1090" s="12" t="n">
        <v>25</v>
      </c>
      <c r="K1090" s="14" t="n">
        <v>0.11</v>
      </c>
      <c r="L1090" s="12" t="s">
        <v>39</v>
      </c>
      <c r="M1090" s="15" t="n">
        <f aca="false">IF(AND(H1090&lt;=Criteria!$C$6,J1090&lt;=Criteria!$C$7,L1090="Yes",OR(C1090&lt;&gt;"Catering",K1090&gt;=Criteria!$C$8),D1090&lt;&gt;Criteria!$C$9),1,0)</f>
        <v>1</v>
      </c>
    </row>
    <row r="1091" customFormat="false" ht="15" hidden="false" customHeight="false" outlineLevel="0" collapsed="false">
      <c r="A1091" s="8" t="s">
        <v>2130</v>
      </c>
      <c r="B1091" s="8" t="s">
        <v>2131</v>
      </c>
      <c r="C1091" s="8" t="s">
        <v>32</v>
      </c>
      <c r="D1091" s="8" t="s">
        <v>37</v>
      </c>
      <c r="E1091" s="8" t="s">
        <v>38</v>
      </c>
      <c r="F1091" s="8" t="s">
        <v>33</v>
      </c>
      <c r="G1091" s="9" t="n">
        <v>165900</v>
      </c>
      <c r="H1091" s="8" t="n">
        <v>72</v>
      </c>
      <c r="I1091" s="8" t="n">
        <v>19</v>
      </c>
      <c r="J1091" s="8" t="n">
        <v>0</v>
      </c>
      <c r="K1091" s="10" t="n">
        <v>0.06</v>
      </c>
      <c r="L1091" s="8" t="s">
        <v>39</v>
      </c>
      <c r="M1091" s="11" t="n">
        <f aca="false">IF(AND(H1091&lt;=Criteria!$C$6,J1091&lt;=Criteria!$C$7,L1091="Yes",OR(C1091&lt;&gt;"Catering",K1091&gt;=Criteria!$C$8),D1091&lt;&gt;Criteria!$C$9),1,0)</f>
        <v>1</v>
      </c>
    </row>
    <row r="1092" customFormat="false" ht="15" hidden="false" customHeight="false" outlineLevel="0" collapsed="false">
      <c r="A1092" s="12" t="s">
        <v>2132</v>
      </c>
      <c r="B1092" s="12" t="s">
        <v>2133</v>
      </c>
      <c r="C1092" s="12" t="s">
        <v>36</v>
      </c>
      <c r="D1092" s="12" t="s">
        <v>23</v>
      </c>
      <c r="E1092" s="12" t="s">
        <v>24</v>
      </c>
      <c r="F1092" s="12" t="s">
        <v>25</v>
      </c>
      <c r="G1092" s="13" t="n">
        <v>232500</v>
      </c>
      <c r="H1092" s="12" t="n">
        <v>60</v>
      </c>
      <c r="I1092" s="12" t="n">
        <v>19</v>
      </c>
      <c r="J1092" s="12" t="n">
        <v>0</v>
      </c>
      <c r="K1092" s="14" t="n">
        <v>0.12</v>
      </c>
      <c r="L1092" s="12" t="s">
        <v>39</v>
      </c>
      <c r="M1092" s="15" t="n">
        <f aca="false">IF(AND(H1092&lt;=Criteria!$C$6,J1092&lt;=Criteria!$C$7,L1092="Yes",OR(C1092&lt;&gt;"Catering",K1092&gt;=Criteria!$C$8),D1092&lt;&gt;Criteria!$C$9),1,0)</f>
        <v>0</v>
      </c>
    </row>
    <row r="1093" customFormat="false" ht="15" hidden="false" customHeight="false" outlineLevel="0" collapsed="false">
      <c r="A1093" s="8" t="s">
        <v>2134</v>
      </c>
      <c r="B1093" s="8" t="s">
        <v>2135</v>
      </c>
      <c r="C1093" s="8" t="s">
        <v>22</v>
      </c>
      <c r="D1093" s="8" t="s">
        <v>42</v>
      </c>
      <c r="E1093" s="8" t="s">
        <v>38</v>
      </c>
      <c r="F1093" s="8" t="s">
        <v>25</v>
      </c>
      <c r="G1093" s="9" t="n">
        <v>89000</v>
      </c>
      <c r="H1093" s="8" t="n">
        <v>48</v>
      </c>
      <c r="I1093" s="8" t="n">
        <v>28</v>
      </c>
      <c r="J1093" s="8" t="n">
        <v>0</v>
      </c>
      <c r="K1093" s="10" t="n">
        <v>0</v>
      </c>
      <c r="L1093" s="8" t="s">
        <v>39</v>
      </c>
      <c r="M1093" s="11" t="n">
        <f aca="false">IF(AND(H1093&lt;=Criteria!$C$6,J1093&lt;=Criteria!$C$7,L1093="Yes",OR(C1093&lt;&gt;"Catering",K1093&gt;=Criteria!$C$8),D1093&lt;&gt;Criteria!$C$9),1,0)</f>
        <v>0</v>
      </c>
    </row>
    <row r="1094" customFormat="false" ht="15" hidden="false" customHeight="false" outlineLevel="0" collapsed="false">
      <c r="A1094" s="12" t="s">
        <v>2136</v>
      </c>
      <c r="B1094" s="12" t="s">
        <v>2137</v>
      </c>
      <c r="C1094" s="12" t="s">
        <v>32</v>
      </c>
      <c r="D1094" s="12" t="s">
        <v>48</v>
      </c>
      <c r="E1094" s="12" t="s">
        <v>38</v>
      </c>
      <c r="F1094" s="12" t="s">
        <v>25</v>
      </c>
      <c r="G1094" s="13" t="n">
        <v>138500</v>
      </c>
      <c r="H1094" s="12" t="n">
        <v>48</v>
      </c>
      <c r="I1094" s="12" t="n">
        <v>37</v>
      </c>
      <c r="J1094" s="12" t="n">
        <v>0</v>
      </c>
      <c r="K1094" s="14" t="n">
        <v>0.15</v>
      </c>
      <c r="L1094" s="12" t="s">
        <v>39</v>
      </c>
      <c r="M1094" s="15" t="n">
        <f aca="false">IF(AND(H1094&lt;=Criteria!$C$6,J1094&lt;=Criteria!$C$7,L1094="Yes",OR(C1094&lt;&gt;"Catering",K1094&gt;=Criteria!$C$8),D1094&lt;&gt;Criteria!$C$9),1,0)</f>
        <v>1</v>
      </c>
    </row>
    <row r="1095" customFormat="false" ht="15" hidden="false" customHeight="false" outlineLevel="0" collapsed="false">
      <c r="A1095" s="8" t="s">
        <v>2138</v>
      </c>
      <c r="B1095" s="8" t="s">
        <v>2139</v>
      </c>
      <c r="C1095" s="8" t="s">
        <v>36</v>
      </c>
      <c r="D1095" s="8" t="s">
        <v>48</v>
      </c>
      <c r="E1095" s="8" t="s">
        <v>38</v>
      </c>
      <c r="F1095" s="8" t="s">
        <v>33</v>
      </c>
      <c r="G1095" s="9" t="n">
        <v>168000</v>
      </c>
      <c r="H1095" s="8" t="n">
        <v>60</v>
      </c>
      <c r="I1095" s="8" t="n">
        <v>54</v>
      </c>
      <c r="J1095" s="8" t="n">
        <v>0</v>
      </c>
      <c r="K1095" s="10" t="n">
        <v>0.24</v>
      </c>
      <c r="L1095" s="8" t="s">
        <v>39</v>
      </c>
      <c r="M1095" s="11" t="n">
        <f aca="false">IF(AND(H1095&lt;=Criteria!$C$6,J1095&lt;=Criteria!$C$7,L1095="Yes",OR(C1095&lt;&gt;"Catering",K1095&gt;=Criteria!$C$8),D1095&lt;&gt;Criteria!$C$9),1,0)</f>
        <v>1</v>
      </c>
    </row>
    <row r="1096" customFormat="false" ht="15" hidden="false" customHeight="false" outlineLevel="0" collapsed="false">
      <c r="A1096" s="12" t="s">
        <v>2140</v>
      </c>
      <c r="B1096" s="12" t="s">
        <v>2141</v>
      </c>
      <c r="C1096" s="12" t="s">
        <v>32</v>
      </c>
      <c r="D1096" s="12" t="s">
        <v>37</v>
      </c>
      <c r="E1096" s="12" t="s">
        <v>38</v>
      </c>
      <c r="F1096" s="12" t="s">
        <v>25</v>
      </c>
      <c r="G1096" s="13" t="n">
        <v>41800</v>
      </c>
      <c r="H1096" s="12" t="n">
        <v>60</v>
      </c>
      <c r="I1096" s="12" t="n">
        <v>34</v>
      </c>
      <c r="J1096" s="12" t="n">
        <v>0</v>
      </c>
      <c r="K1096" s="14" t="n">
        <v>0.15</v>
      </c>
      <c r="L1096" s="12" t="s">
        <v>39</v>
      </c>
      <c r="M1096" s="15" t="n">
        <f aca="false">IF(AND(H1096&lt;=Criteria!$C$6,J1096&lt;=Criteria!$C$7,L1096="Yes",OR(C1096&lt;&gt;"Catering",K1096&gt;=Criteria!$C$8),D1096&lt;&gt;Criteria!$C$9),1,0)</f>
        <v>1</v>
      </c>
    </row>
    <row r="1097" customFormat="false" ht="15" hidden="false" customHeight="false" outlineLevel="0" collapsed="false">
      <c r="A1097" s="8" t="s">
        <v>2142</v>
      </c>
      <c r="B1097" s="8" t="s">
        <v>2143</v>
      </c>
      <c r="C1097" s="8" t="s">
        <v>22</v>
      </c>
      <c r="D1097" s="8" t="s">
        <v>37</v>
      </c>
      <c r="E1097" s="8" t="s">
        <v>38</v>
      </c>
      <c r="F1097" s="8" t="s">
        <v>33</v>
      </c>
      <c r="G1097" s="9" t="n">
        <v>38300</v>
      </c>
      <c r="H1097" s="8" t="n">
        <v>60</v>
      </c>
      <c r="I1097" s="8" t="n">
        <v>36</v>
      </c>
      <c r="J1097" s="8" t="n">
        <v>0</v>
      </c>
      <c r="K1097" s="10" t="n">
        <v>0.22</v>
      </c>
      <c r="L1097" s="8" t="s">
        <v>39</v>
      </c>
      <c r="M1097" s="11" t="n">
        <f aca="false">IF(AND(H1097&lt;=Criteria!$C$6,J1097&lt;=Criteria!$C$7,L1097="Yes",OR(C1097&lt;&gt;"Catering",K1097&gt;=Criteria!$C$8),D1097&lt;&gt;Criteria!$C$9),1,0)</f>
        <v>1</v>
      </c>
    </row>
    <row r="1098" customFormat="false" ht="15" hidden="false" customHeight="false" outlineLevel="0" collapsed="false">
      <c r="A1098" s="12" t="s">
        <v>2144</v>
      </c>
      <c r="B1098" s="12" t="s">
        <v>2145</v>
      </c>
      <c r="C1098" s="12" t="s">
        <v>22</v>
      </c>
      <c r="D1098" s="12" t="s">
        <v>37</v>
      </c>
      <c r="E1098" s="12" t="s">
        <v>38</v>
      </c>
      <c r="F1098" s="12" t="s">
        <v>25</v>
      </c>
      <c r="G1098" s="13" t="n">
        <v>120900</v>
      </c>
      <c r="H1098" s="12" t="n">
        <v>72</v>
      </c>
      <c r="I1098" s="12" t="n">
        <v>20</v>
      </c>
      <c r="J1098" s="12" t="n">
        <v>63</v>
      </c>
      <c r="K1098" s="14" t="n">
        <v>0.09</v>
      </c>
      <c r="L1098" s="12" t="s">
        <v>39</v>
      </c>
      <c r="M1098" s="15" t="n">
        <f aca="false">IF(AND(H1098&lt;=Criteria!$C$6,J1098&lt;=Criteria!$C$7,L1098="Yes",OR(C1098&lt;&gt;"Catering",K1098&gt;=Criteria!$C$8),D1098&lt;&gt;Criteria!$C$9),1,0)</f>
        <v>0</v>
      </c>
    </row>
    <row r="1099" customFormat="false" ht="15" hidden="false" customHeight="false" outlineLevel="0" collapsed="false">
      <c r="A1099" s="8" t="s">
        <v>2146</v>
      </c>
      <c r="B1099" s="8" t="s">
        <v>2147</v>
      </c>
      <c r="C1099" s="8" t="s">
        <v>22</v>
      </c>
      <c r="D1099" s="8" t="s">
        <v>48</v>
      </c>
      <c r="E1099" s="8" t="s">
        <v>38</v>
      </c>
      <c r="F1099" s="8" t="s">
        <v>33</v>
      </c>
      <c r="G1099" s="9" t="n">
        <v>47000</v>
      </c>
      <c r="H1099" s="8" t="n">
        <v>72</v>
      </c>
      <c r="I1099" s="8" t="n">
        <v>53</v>
      </c>
      <c r="J1099" s="8" t="n">
        <v>0</v>
      </c>
      <c r="K1099" s="10" t="n">
        <v>0.18</v>
      </c>
      <c r="L1099" s="8" t="s">
        <v>39</v>
      </c>
      <c r="M1099" s="11" t="n">
        <f aca="false">IF(AND(H1099&lt;=Criteria!$C$6,J1099&lt;=Criteria!$C$7,L1099="Yes",OR(C1099&lt;&gt;"Catering",K1099&gt;=Criteria!$C$8),D1099&lt;&gt;Criteria!$C$9),1,0)</f>
        <v>1</v>
      </c>
    </row>
    <row r="1100" customFormat="false" ht="15" hidden="false" customHeight="false" outlineLevel="0" collapsed="false">
      <c r="A1100" s="12" t="s">
        <v>2148</v>
      </c>
      <c r="B1100" s="12" t="s">
        <v>2149</v>
      </c>
      <c r="C1100" s="12" t="s">
        <v>36</v>
      </c>
      <c r="D1100" s="12" t="s">
        <v>37</v>
      </c>
      <c r="E1100" s="12" t="s">
        <v>38</v>
      </c>
      <c r="F1100" s="12" t="s">
        <v>25</v>
      </c>
      <c r="G1100" s="13" t="n">
        <v>177400</v>
      </c>
      <c r="H1100" s="12" t="n">
        <v>84</v>
      </c>
      <c r="I1100" s="12" t="n">
        <v>62</v>
      </c>
      <c r="J1100" s="12" t="n">
        <v>0</v>
      </c>
      <c r="K1100" s="14" t="n">
        <v>0.12</v>
      </c>
      <c r="L1100" s="12" t="s">
        <v>39</v>
      </c>
      <c r="M1100" s="15" t="n">
        <f aca="false">IF(AND(H1100&lt;=Criteria!$C$6,J1100&lt;=Criteria!$C$7,L1100="Yes",OR(C1100&lt;&gt;"Catering",K1100&gt;=Criteria!$C$8),D1100&lt;&gt;Criteria!$C$9),1,0)</f>
        <v>0</v>
      </c>
    </row>
    <row r="1101" customFormat="false" ht="15" hidden="false" customHeight="false" outlineLevel="0" collapsed="false">
      <c r="A1101" s="8" t="s">
        <v>2150</v>
      </c>
      <c r="B1101" s="8" t="s">
        <v>2151</v>
      </c>
      <c r="C1101" s="8" t="s">
        <v>36</v>
      </c>
      <c r="D1101" s="8" t="s">
        <v>37</v>
      </c>
      <c r="E1101" s="8" t="s">
        <v>38</v>
      </c>
      <c r="F1101" s="8" t="s">
        <v>25</v>
      </c>
      <c r="G1101" s="9" t="n">
        <v>276000</v>
      </c>
      <c r="H1101" s="8" t="n">
        <v>48</v>
      </c>
      <c r="I1101" s="8" t="n">
        <v>31</v>
      </c>
      <c r="J1101" s="8" t="n">
        <v>0</v>
      </c>
      <c r="K1101" s="10" t="n">
        <v>0.06</v>
      </c>
      <c r="L1101" s="8" t="s">
        <v>39</v>
      </c>
      <c r="M1101" s="11" t="n">
        <f aca="false">IF(AND(H1101&lt;=Criteria!$C$6,J1101&lt;=Criteria!$C$7,L1101="Yes",OR(C1101&lt;&gt;"Catering",K1101&gt;=Criteria!$C$8),D1101&lt;&gt;Criteria!$C$9),1,0)</f>
        <v>1</v>
      </c>
    </row>
    <row r="1102" customFormat="false" ht="15" hidden="false" customHeight="false" outlineLevel="0" collapsed="false">
      <c r="A1102" s="12" t="s">
        <v>2152</v>
      </c>
      <c r="B1102" s="12" t="s">
        <v>2153</v>
      </c>
      <c r="C1102" s="12" t="s">
        <v>36</v>
      </c>
      <c r="D1102" s="12" t="s">
        <v>42</v>
      </c>
      <c r="E1102" s="12" t="s">
        <v>38</v>
      </c>
      <c r="F1102" s="12" t="s">
        <v>33</v>
      </c>
      <c r="G1102" s="13" t="n">
        <v>74200</v>
      </c>
      <c r="H1102" s="12" t="n">
        <v>84</v>
      </c>
      <c r="I1102" s="12" t="n">
        <v>64</v>
      </c>
      <c r="J1102" s="12" t="n">
        <v>0</v>
      </c>
      <c r="K1102" s="14" t="n">
        <v>0.21</v>
      </c>
      <c r="L1102" s="12" t="s">
        <v>39</v>
      </c>
      <c r="M1102" s="15" t="n">
        <f aca="false">IF(AND(H1102&lt;=Criteria!$C$6,J1102&lt;=Criteria!$C$7,L1102="Yes",OR(C1102&lt;&gt;"Catering",K1102&gt;=Criteria!$C$8),D1102&lt;&gt;Criteria!$C$9),1,0)</f>
        <v>0</v>
      </c>
    </row>
    <row r="1103" customFormat="false" ht="15" hidden="false" customHeight="false" outlineLevel="0" collapsed="false">
      <c r="A1103" s="8" t="s">
        <v>2154</v>
      </c>
      <c r="B1103" s="8" t="s">
        <v>2155</v>
      </c>
      <c r="C1103" s="8" t="s">
        <v>32</v>
      </c>
      <c r="D1103" s="8" t="s">
        <v>42</v>
      </c>
      <c r="E1103" s="8" t="s">
        <v>38</v>
      </c>
      <c r="F1103" s="8" t="s">
        <v>53</v>
      </c>
      <c r="G1103" s="9" t="n">
        <v>122700</v>
      </c>
      <c r="H1103" s="8" t="n">
        <v>48</v>
      </c>
      <c r="I1103" s="8" t="n">
        <v>12</v>
      </c>
      <c r="J1103" s="8" t="n">
        <v>0</v>
      </c>
      <c r="K1103" s="10" t="n">
        <v>0.17</v>
      </c>
      <c r="L1103" s="8" t="s">
        <v>39</v>
      </c>
      <c r="M1103" s="11" t="n">
        <f aca="false">IF(AND(H1103&lt;=Criteria!$C$6,J1103&lt;=Criteria!$C$7,L1103="Yes",OR(C1103&lt;&gt;"Catering",K1103&gt;=Criteria!$C$8),D1103&lt;&gt;Criteria!$C$9),1,0)</f>
        <v>1</v>
      </c>
    </row>
    <row r="1104" customFormat="false" ht="15" hidden="false" customHeight="false" outlineLevel="0" collapsed="false">
      <c r="A1104" s="12" t="s">
        <v>2156</v>
      </c>
      <c r="B1104" s="12" t="s">
        <v>2157</v>
      </c>
      <c r="C1104" s="12" t="s">
        <v>32</v>
      </c>
      <c r="D1104" s="12" t="s">
        <v>37</v>
      </c>
      <c r="E1104" s="12" t="s">
        <v>38</v>
      </c>
      <c r="F1104" s="12" t="s">
        <v>53</v>
      </c>
      <c r="G1104" s="13" t="n">
        <v>166300</v>
      </c>
      <c r="H1104" s="12" t="n">
        <v>72</v>
      </c>
      <c r="I1104" s="12" t="n">
        <v>37</v>
      </c>
      <c r="J1104" s="12" t="n">
        <v>0</v>
      </c>
      <c r="K1104" s="14" t="n">
        <v>0.11</v>
      </c>
      <c r="L1104" s="12" t="s">
        <v>39</v>
      </c>
      <c r="M1104" s="15" t="n">
        <f aca="false">IF(AND(H1104&lt;=Criteria!$C$6,J1104&lt;=Criteria!$C$7,L1104="Yes",OR(C1104&lt;&gt;"Catering",K1104&gt;=Criteria!$C$8),D1104&lt;&gt;Criteria!$C$9),1,0)</f>
        <v>1</v>
      </c>
    </row>
    <row r="1105" customFormat="false" ht="15" hidden="false" customHeight="false" outlineLevel="0" collapsed="false">
      <c r="A1105" s="8" t="s">
        <v>2158</v>
      </c>
      <c r="B1105" s="8" t="s">
        <v>2159</v>
      </c>
      <c r="C1105" s="8" t="s">
        <v>36</v>
      </c>
      <c r="D1105" s="8" t="s">
        <v>42</v>
      </c>
      <c r="E1105" s="8" t="s">
        <v>38</v>
      </c>
      <c r="F1105" s="8" t="s">
        <v>25</v>
      </c>
      <c r="G1105" s="9" t="n">
        <v>77200</v>
      </c>
      <c r="H1105" s="8" t="n">
        <v>72</v>
      </c>
      <c r="I1105" s="8" t="n">
        <v>63</v>
      </c>
      <c r="J1105" s="8" t="n">
        <v>0</v>
      </c>
      <c r="K1105" s="10" t="n">
        <v>0.07</v>
      </c>
      <c r="L1105" s="8" t="s">
        <v>39</v>
      </c>
      <c r="M1105" s="11" t="n">
        <f aca="false">IF(AND(H1105&lt;=Criteria!$C$6,J1105&lt;=Criteria!$C$7,L1105="Yes",OR(C1105&lt;&gt;"Catering",K1105&gt;=Criteria!$C$8),D1105&lt;&gt;Criteria!$C$9),1,0)</f>
        <v>1</v>
      </c>
    </row>
    <row r="1106" customFormat="false" ht="15" hidden="false" customHeight="false" outlineLevel="0" collapsed="false">
      <c r="A1106" s="12" t="s">
        <v>2160</v>
      </c>
      <c r="B1106" s="12" t="s">
        <v>2161</v>
      </c>
      <c r="C1106" s="12" t="s">
        <v>32</v>
      </c>
      <c r="D1106" s="12" t="s">
        <v>48</v>
      </c>
      <c r="E1106" s="12" t="s">
        <v>38</v>
      </c>
      <c r="F1106" s="12" t="s">
        <v>25</v>
      </c>
      <c r="G1106" s="13" t="n">
        <v>131100</v>
      </c>
      <c r="H1106" s="12" t="n">
        <v>60</v>
      </c>
      <c r="I1106" s="12" t="n">
        <v>22</v>
      </c>
      <c r="J1106" s="12" t="n">
        <v>0</v>
      </c>
      <c r="K1106" s="14" t="n">
        <v>0.05</v>
      </c>
      <c r="L1106" s="12" t="s">
        <v>39</v>
      </c>
      <c r="M1106" s="15" t="n">
        <f aca="false">IF(AND(H1106&lt;=Criteria!$C$6,J1106&lt;=Criteria!$C$7,L1106="Yes",OR(C1106&lt;&gt;"Catering",K1106&gt;=Criteria!$C$8),D1106&lt;&gt;Criteria!$C$9),1,0)</f>
        <v>1</v>
      </c>
    </row>
    <row r="1107" customFormat="false" ht="15" hidden="false" customHeight="false" outlineLevel="0" collapsed="false">
      <c r="A1107" s="8" t="s">
        <v>2162</v>
      </c>
      <c r="B1107" s="8" t="s">
        <v>2163</v>
      </c>
      <c r="C1107" s="8" t="s">
        <v>32</v>
      </c>
      <c r="D1107" s="8" t="s">
        <v>108</v>
      </c>
      <c r="E1107" s="8" t="s">
        <v>108</v>
      </c>
      <c r="F1107" s="8" t="s">
        <v>25</v>
      </c>
      <c r="G1107" s="9" t="n">
        <v>69500</v>
      </c>
      <c r="H1107" s="8" t="n">
        <v>48</v>
      </c>
      <c r="I1107" s="8" t="n">
        <v>15</v>
      </c>
      <c r="J1107" s="8" t="n">
        <v>0</v>
      </c>
      <c r="K1107" s="10" t="n">
        <v>0.15</v>
      </c>
      <c r="L1107" s="8" t="s">
        <v>39</v>
      </c>
      <c r="M1107" s="11" t="n">
        <f aca="false">IF(AND(H1107&lt;=Criteria!$C$6,J1107&lt;=Criteria!$C$7,L1107="Yes",OR(C1107&lt;&gt;"Catering",K1107&gt;=Criteria!$C$8),D1107&lt;&gt;Criteria!$C$9),1,0)</f>
        <v>1</v>
      </c>
    </row>
    <row r="1108" customFormat="false" ht="15" hidden="false" customHeight="false" outlineLevel="0" collapsed="false">
      <c r="A1108" s="12" t="s">
        <v>2164</v>
      </c>
      <c r="B1108" s="12" t="s">
        <v>2165</v>
      </c>
      <c r="C1108" s="12" t="s">
        <v>32</v>
      </c>
      <c r="D1108" s="12" t="s">
        <v>42</v>
      </c>
      <c r="E1108" s="12" t="s">
        <v>38</v>
      </c>
      <c r="F1108" s="12" t="s">
        <v>33</v>
      </c>
      <c r="G1108" s="13" t="n">
        <v>172200</v>
      </c>
      <c r="H1108" s="12" t="n">
        <v>36</v>
      </c>
      <c r="I1108" s="12" t="n">
        <v>18</v>
      </c>
      <c r="J1108" s="12" t="n">
        <v>0</v>
      </c>
      <c r="K1108" s="14" t="n">
        <v>0.24</v>
      </c>
      <c r="L1108" s="12" t="s">
        <v>39</v>
      </c>
      <c r="M1108" s="15" t="n">
        <f aca="false">IF(AND(H1108&lt;=Criteria!$C$6,J1108&lt;=Criteria!$C$7,L1108="Yes",OR(C1108&lt;&gt;"Catering",K1108&gt;=Criteria!$C$8),D1108&lt;&gt;Criteria!$C$9),1,0)</f>
        <v>1</v>
      </c>
    </row>
    <row r="1109" customFormat="false" ht="15" hidden="false" customHeight="false" outlineLevel="0" collapsed="false">
      <c r="A1109" s="8" t="s">
        <v>2166</v>
      </c>
      <c r="B1109" s="8" t="s">
        <v>2167</v>
      </c>
      <c r="C1109" s="8" t="s">
        <v>22</v>
      </c>
      <c r="D1109" s="8" t="s">
        <v>42</v>
      </c>
      <c r="E1109" s="8" t="s">
        <v>38</v>
      </c>
      <c r="F1109" s="8" t="s">
        <v>33</v>
      </c>
      <c r="G1109" s="9" t="n">
        <v>25500</v>
      </c>
      <c r="H1109" s="8" t="n">
        <v>60</v>
      </c>
      <c r="I1109" s="8" t="n">
        <v>29</v>
      </c>
      <c r="J1109" s="8" t="n">
        <v>0</v>
      </c>
      <c r="K1109" s="10" t="n">
        <v>0.23</v>
      </c>
      <c r="L1109" s="8" t="s">
        <v>39</v>
      </c>
      <c r="M1109" s="11" t="n">
        <f aca="false">IF(AND(H1109&lt;=Criteria!$C$6,J1109&lt;=Criteria!$C$7,L1109="Yes",OR(C1109&lt;&gt;"Catering",K1109&gt;=Criteria!$C$8),D1109&lt;&gt;Criteria!$C$9),1,0)</f>
        <v>1</v>
      </c>
    </row>
    <row r="1110" customFormat="false" ht="15" hidden="false" customHeight="false" outlineLevel="0" collapsed="false">
      <c r="A1110" s="12" t="s">
        <v>2168</v>
      </c>
      <c r="B1110" s="12" t="s">
        <v>2143</v>
      </c>
      <c r="C1110" s="12" t="s">
        <v>32</v>
      </c>
      <c r="D1110" s="12" t="s">
        <v>108</v>
      </c>
      <c r="E1110" s="12" t="s">
        <v>108</v>
      </c>
      <c r="F1110" s="12" t="s">
        <v>33</v>
      </c>
      <c r="G1110" s="13" t="n">
        <v>91800</v>
      </c>
      <c r="H1110" s="12" t="n">
        <v>72</v>
      </c>
      <c r="I1110" s="12" t="n">
        <v>26</v>
      </c>
      <c r="J1110" s="12" t="n">
        <v>0</v>
      </c>
      <c r="K1110" s="14" t="n">
        <v>0.11</v>
      </c>
      <c r="L1110" s="12" t="s">
        <v>39</v>
      </c>
      <c r="M1110" s="15" t="n">
        <f aca="false">IF(AND(H1110&lt;=Criteria!$C$6,J1110&lt;=Criteria!$C$7,L1110="Yes",OR(C1110&lt;&gt;"Catering",K1110&gt;=Criteria!$C$8),D1110&lt;&gt;Criteria!$C$9),1,0)</f>
        <v>1</v>
      </c>
    </row>
    <row r="1111" customFormat="false" ht="15" hidden="false" customHeight="false" outlineLevel="0" collapsed="false">
      <c r="A1111" s="8" t="s">
        <v>2169</v>
      </c>
      <c r="B1111" s="8" t="s">
        <v>2170</v>
      </c>
      <c r="C1111" s="8" t="s">
        <v>22</v>
      </c>
      <c r="D1111" s="8" t="s">
        <v>42</v>
      </c>
      <c r="E1111" s="8" t="s">
        <v>38</v>
      </c>
      <c r="F1111" s="8" t="s">
        <v>25</v>
      </c>
      <c r="G1111" s="9" t="n">
        <v>95600</v>
      </c>
      <c r="H1111" s="8" t="n">
        <v>48</v>
      </c>
      <c r="I1111" s="8" t="n">
        <v>21</v>
      </c>
      <c r="J1111" s="8" t="n">
        <v>0</v>
      </c>
      <c r="K1111" s="10" t="n">
        <v>0.11</v>
      </c>
      <c r="L1111" s="8" t="s">
        <v>39</v>
      </c>
      <c r="M1111" s="11" t="n">
        <f aca="false">IF(AND(H1111&lt;=Criteria!$C$6,J1111&lt;=Criteria!$C$7,L1111="Yes",OR(C1111&lt;&gt;"Catering",K1111&gt;=Criteria!$C$8),D1111&lt;&gt;Criteria!$C$9),1,0)</f>
        <v>1</v>
      </c>
    </row>
    <row r="1112" customFormat="false" ht="15" hidden="false" customHeight="false" outlineLevel="0" collapsed="false">
      <c r="A1112" s="12" t="s">
        <v>2171</v>
      </c>
      <c r="B1112" s="12" t="s">
        <v>2172</v>
      </c>
      <c r="C1112" s="12" t="s">
        <v>32</v>
      </c>
      <c r="D1112" s="12" t="s">
        <v>37</v>
      </c>
      <c r="E1112" s="12" t="s">
        <v>38</v>
      </c>
      <c r="F1112" s="12" t="s">
        <v>33</v>
      </c>
      <c r="G1112" s="13" t="n">
        <v>162100</v>
      </c>
      <c r="H1112" s="12" t="n">
        <v>60</v>
      </c>
      <c r="I1112" s="12" t="n">
        <v>27</v>
      </c>
      <c r="J1112" s="12" t="n">
        <v>0</v>
      </c>
      <c r="K1112" s="14" t="n">
        <v>0.08</v>
      </c>
      <c r="L1112" s="12" t="s">
        <v>39</v>
      </c>
      <c r="M1112" s="15" t="n">
        <f aca="false">IF(AND(H1112&lt;=Criteria!$C$6,J1112&lt;=Criteria!$C$7,L1112="Yes",OR(C1112&lt;&gt;"Catering",K1112&gt;=Criteria!$C$8),D1112&lt;&gt;Criteria!$C$9),1,0)</f>
        <v>1</v>
      </c>
    </row>
    <row r="1113" customFormat="false" ht="15" hidden="false" customHeight="false" outlineLevel="0" collapsed="false">
      <c r="A1113" s="8" t="s">
        <v>2173</v>
      </c>
      <c r="B1113" s="8" t="s">
        <v>2174</v>
      </c>
      <c r="C1113" s="8" t="s">
        <v>36</v>
      </c>
      <c r="D1113" s="8" t="s">
        <v>108</v>
      </c>
      <c r="E1113" s="8" t="s">
        <v>108</v>
      </c>
      <c r="F1113" s="8" t="s">
        <v>33</v>
      </c>
      <c r="G1113" s="9" t="n">
        <v>217700</v>
      </c>
      <c r="H1113" s="8" t="n">
        <v>72</v>
      </c>
      <c r="I1113" s="8" t="n">
        <v>31</v>
      </c>
      <c r="J1113" s="8" t="n">
        <v>0</v>
      </c>
      <c r="K1113" s="10" t="n">
        <v>0.06</v>
      </c>
      <c r="L1113" s="8" t="s">
        <v>39</v>
      </c>
      <c r="M1113" s="11" t="n">
        <f aca="false">IF(AND(H1113&lt;=Criteria!$C$6,J1113&lt;=Criteria!$C$7,L1113="Yes",OR(C1113&lt;&gt;"Catering",K1113&gt;=Criteria!$C$8),D1113&lt;&gt;Criteria!$C$9),1,0)</f>
        <v>1</v>
      </c>
    </row>
    <row r="1114" customFormat="false" ht="15" hidden="false" customHeight="false" outlineLevel="0" collapsed="false">
      <c r="A1114" s="12" t="s">
        <v>2175</v>
      </c>
      <c r="B1114" s="12" t="s">
        <v>2176</v>
      </c>
      <c r="C1114" s="12" t="s">
        <v>32</v>
      </c>
      <c r="D1114" s="12" t="s">
        <v>37</v>
      </c>
      <c r="E1114" s="12" t="s">
        <v>38</v>
      </c>
      <c r="F1114" s="12" t="s">
        <v>25</v>
      </c>
      <c r="G1114" s="13" t="n">
        <v>79800</v>
      </c>
      <c r="H1114" s="12" t="n">
        <v>36</v>
      </c>
      <c r="I1114" s="12" t="n">
        <v>16</v>
      </c>
      <c r="J1114" s="12" t="n">
        <v>0</v>
      </c>
      <c r="K1114" s="14" t="n">
        <v>0.17</v>
      </c>
      <c r="L1114" s="12" t="s">
        <v>39</v>
      </c>
      <c r="M1114" s="15" t="n">
        <f aca="false">IF(AND(H1114&lt;=Criteria!$C$6,J1114&lt;=Criteria!$C$7,L1114="Yes",OR(C1114&lt;&gt;"Catering",K1114&gt;=Criteria!$C$8),D1114&lt;&gt;Criteria!$C$9),1,0)</f>
        <v>1</v>
      </c>
    </row>
    <row r="1115" customFormat="false" ht="15" hidden="false" customHeight="false" outlineLevel="0" collapsed="false">
      <c r="A1115" s="8" t="s">
        <v>2177</v>
      </c>
      <c r="B1115" s="8" t="s">
        <v>2178</v>
      </c>
      <c r="C1115" s="8" t="s">
        <v>32</v>
      </c>
      <c r="D1115" s="8" t="s">
        <v>42</v>
      </c>
      <c r="E1115" s="8" t="s">
        <v>38</v>
      </c>
      <c r="F1115" s="8" t="s">
        <v>25</v>
      </c>
      <c r="G1115" s="9" t="n">
        <v>160900</v>
      </c>
      <c r="H1115" s="8" t="n">
        <v>60</v>
      </c>
      <c r="I1115" s="8" t="n">
        <v>53</v>
      </c>
      <c r="J1115" s="8" t="n">
        <v>0</v>
      </c>
      <c r="K1115" s="10" t="n">
        <v>0.12</v>
      </c>
      <c r="L1115" s="8" t="s">
        <v>39</v>
      </c>
      <c r="M1115" s="11" t="n">
        <f aca="false">IF(AND(H1115&lt;=Criteria!$C$6,J1115&lt;=Criteria!$C$7,L1115="Yes",OR(C1115&lt;&gt;"Catering",K1115&gt;=Criteria!$C$8),D1115&lt;&gt;Criteria!$C$9),1,0)</f>
        <v>1</v>
      </c>
    </row>
    <row r="1116" customFormat="false" ht="15" hidden="false" customHeight="false" outlineLevel="0" collapsed="false">
      <c r="A1116" s="12" t="s">
        <v>2179</v>
      </c>
      <c r="B1116" s="12" t="s">
        <v>2180</v>
      </c>
      <c r="C1116" s="12" t="s">
        <v>36</v>
      </c>
      <c r="D1116" s="12" t="s">
        <v>46</v>
      </c>
      <c r="E1116" s="12" t="s">
        <v>24</v>
      </c>
      <c r="F1116" s="12" t="s">
        <v>25</v>
      </c>
      <c r="G1116" s="13" t="n">
        <v>77900</v>
      </c>
      <c r="H1116" s="12" t="n">
        <v>48</v>
      </c>
      <c r="I1116" s="12" t="n">
        <v>17</v>
      </c>
      <c r="J1116" s="12" t="n">
        <v>0</v>
      </c>
      <c r="K1116" s="14" t="n">
        <v>0.18</v>
      </c>
      <c r="L1116" s="12" t="s">
        <v>39</v>
      </c>
      <c r="M1116" s="15" t="n">
        <f aca="false">IF(AND(H1116&lt;=Criteria!$C$6,J1116&lt;=Criteria!$C$7,L1116="Yes",OR(C1116&lt;&gt;"Catering",K1116&gt;=Criteria!$C$8),D1116&lt;&gt;Criteria!$C$9),1,0)</f>
        <v>1</v>
      </c>
    </row>
    <row r="1117" customFormat="false" ht="15" hidden="false" customHeight="false" outlineLevel="0" collapsed="false">
      <c r="A1117" s="8" t="s">
        <v>2181</v>
      </c>
      <c r="B1117" s="8" t="s">
        <v>2182</v>
      </c>
      <c r="C1117" s="8" t="s">
        <v>22</v>
      </c>
      <c r="D1117" s="8" t="s">
        <v>48</v>
      </c>
      <c r="E1117" s="8" t="s">
        <v>38</v>
      </c>
      <c r="F1117" s="8" t="s">
        <v>33</v>
      </c>
      <c r="G1117" s="9" t="n">
        <v>101500</v>
      </c>
      <c r="H1117" s="8" t="n">
        <v>48</v>
      </c>
      <c r="I1117" s="8" t="n">
        <v>44</v>
      </c>
      <c r="J1117" s="8" t="n">
        <v>0</v>
      </c>
      <c r="K1117" s="10" t="n">
        <v>0</v>
      </c>
      <c r="L1117" s="8" t="s">
        <v>39</v>
      </c>
      <c r="M1117" s="11" t="n">
        <f aca="false">IF(AND(H1117&lt;=Criteria!$C$6,J1117&lt;=Criteria!$C$7,L1117="Yes",OR(C1117&lt;&gt;"Catering",K1117&gt;=Criteria!$C$8),D1117&lt;&gt;Criteria!$C$9),1,0)</f>
        <v>0</v>
      </c>
    </row>
    <row r="1118" customFormat="false" ht="15" hidden="false" customHeight="false" outlineLevel="0" collapsed="false">
      <c r="A1118" s="12" t="s">
        <v>2183</v>
      </c>
      <c r="B1118" s="12" t="s">
        <v>2184</v>
      </c>
      <c r="C1118" s="12" t="s">
        <v>22</v>
      </c>
      <c r="D1118" s="12" t="s">
        <v>108</v>
      </c>
      <c r="E1118" s="12" t="s">
        <v>108</v>
      </c>
      <c r="F1118" s="12" t="s">
        <v>25</v>
      </c>
      <c r="G1118" s="13" t="n">
        <v>88600</v>
      </c>
      <c r="H1118" s="12" t="n">
        <v>72</v>
      </c>
      <c r="I1118" s="12" t="n">
        <v>56</v>
      </c>
      <c r="J1118" s="12" t="n">
        <v>0</v>
      </c>
      <c r="K1118" s="14" t="n">
        <v>0.06</v>
      </c>
      <c r="L1118" s="12" t="s">
        <v>39</v>
      </c>
      <c r="M1118" s="15" t="n">
        <f aca="false">IF(AND(H1118&lt;=Criteria!$C$6,J1118&lt;=Criteria!$C$7,L1118="Yes",OR(C1118&lt;&gt;"Catering",K1118&gt;=Criteria!$C$8),D1118&lt;&gt;Criteria!$C$9),1,0)</f>
        <v>0</v>
      </c>
    </row>
    <row r="1119" customFormat="false" ht="15" hidden="false" customHeight="false" outlineLevel="0" collapsed="false">
      <c r="A1119" s="8" t="s">
        <v>2185</v>
      </c>
      <c r="B1119" s="8" t="s">
        <v>2186</v>
      </c>
      <c r="C1119" s="8" t="s">
        <v>32</v>
      </c>
      <c r="D1119" s="8" t="s">
        <v>48</v>
      </c>
      <c r="E1119" s="8" t="s">
        <v>38</v>
      </c>
      <c r="F1119" s="8" t="s">
        <v>25</v>
      </c>
      <c r="G1119" s="9" t="n">
        <v>224900</v>
      </c>
      <c r="H1119" s="8" t="n">
        <v>48</v>
      </c>
      <c r="I1119" s="8" t="n">
        <v>41</v>
      </c>
      <c r="J1119" s="8" t="n">
        <v>0</v>
      </c>
      <c r="K1119" s="10" t="n">
        <v>0.12</v>
      </c>
      <c r="L1119" s="8" t="s">
        <v>39</v>
      </c>
      <c r="M1119" s="11" t="n">
        <f aca="false">IF(AND(H1119&lt;=Criteria!$C$6,J1119&lt;=Criteria!$C$7,L1119="Yes",OR(C1119&lt;&gt;"Catering",K1119&gt;=Criteria!$C$8),D1119&lt;&gt;Criteria!$C$9),1,0)</f>
        <v>1</v>
      </c>
    </row>
    <row r="1120" customFormat="false" ht="15" hidden="false" customHeight="false" outlineLevel="0" collapsed="false">
      <c r="A1120" s="12" t="s">
        <v>2187</v>
      </c>
      <c r="B1120" s="12" t="s">
        <v>2188</v>
      </c>
      <c r="C1120" s="12" t="s">
        <v>32</v>
      </c>
      <c r="D1120" s="12" t="s">
        <v>37</v>
      </c>
      <c r="E1120" s="12" t="s">
        <v>38</v>
      </c>
      <c r="F1120" s="12" t="s">
        <v>33</v>
      </c>
      <c r="G1120" s="13" t="n">
        <v>204000</v>
      </c>
      <c r="H1120" s="12" t="n">
        <v>72</v>
      </c>
      <c r="I1120" s="12" t="n">
        <v>26</v>
      </c>
      <c r="J1120" s="12" t="n">
        <v>0</v>
      </c>
      <c r="K1120" s="14" t="n">
        <v>0.22</v>
      </c>
      <c r="L1120" s="12" t="s">
        <v>39</v>
      </c>
      <c r="M1120" s="15" t="n">
        <f aca="false">IF(AND(H1120&lt;=Criteria!$C$6,J1120&lt;=Criteria!$C$7,L1120="Yes",OR(C1120&lt;&gt;"Catering",K1120&gt;=Criteria!$C$8),D1120&lt;&gt;Criteria!$C$9),1,0)</f>
        <v>1</v>
      </c>
    </row>
    <row r="1121" customFormat="false" ht="15" hidden="false" customHeight="false" outlineLevel="0" collapsed="false">
      <c r="A1121" s="8" t="s">
        <v>2189</v>
      </c>
      <c r="B1121" s="8" t="s">
        <v>2190</v>
      </c>
      <c r="C1121" s="8" t="s">
        <v>36</v>
      </c>
      <c r="D1121" s="8" t="s">
        <v>42</v>
      </c>
      <c r="E1121" s="8" t="s">
        <v>38</v>
      </c>
      <c r="F1121" s="8" t="s">
        <v>53</v>
      </c>
      <c r="G1121" s="9" t="n">
        <v>288000</v>
      </c>
      <c r="H1121" s="8" t="n">
        <v>72</v>
      </c>
      <c r="I1121" s="8" t="n">
        <v>20</v>
      </c>
      <c r="J1121" s="8" t="n">
        <v>0</v>
      </c>
      <c r="K1121" s="10" t="n">
        <v>0.23</v>
      </c>
      <c r="L1121" s="8" t="s">
        <v>39</v>
      </c>
      <c r="M1121" s="11" t="n">
        <f aca="false">IF(AND(H1121&lt;=Criteria!$C$6,J1121&lt;=Criteria!$C$7,L1121="Yes",OR(C1121&lt;&gt;"Catering",K1121&gt;=Criteria!$C$8),D1121&lt;&gt;Criteria!$C$9),1,0)</f>
        <v>1</v>
      </c>
    </row>
    <row r="1122" customFormat="false" ht="15" hidden="false" customHeight="false" outlineLevel="0" collapsed="false">
      <c r="A1122" s="12" t="s">
        <v>2191</v>
      </c>
      <c r="B1122" s="12" t="s">
        <v>2192</v>
      </c>
      <c r="C1122" s="12" t="s">
        <v>22</v>
      </c>
      <c r="D1122" s="12" t="s">
        <v>48</v>
      </c>
      <c r="E1122" s="12" t="s">
        <v>38</v>
      </c>
      <c r="F1122" s="12" t="s">
        <v>25</v>
      </c>
      <c r="G1122" s="13" t="n">
        <v>34700</v>
      </c>
      <c r="H1122" s="12" t="n">
        <v>72</v>
      </c>
      <c r="I1122" s="12" t="n">
        <v>29</v>
      </c>
      <c r="J1122" s="12" t="n">
        <v>0</v>
      </c>
      <c r="K1122" s="14" t="n">
        <v>0.07</v>
      </c>
      <c r="L1122" s="12" t="s">
        <v>39</v>
      </c>
      <c r="M1122" s="15" t="n">
        <f aca="false">IF(AND(H1122&lt;=Criteria!$C$6,J1122&lt;=Criteria!$C$7,L1122="Yes",OR(C1122&lt;&gt;"Catering",K1122&gt;=Criteria!$C$8),D1122&lt;&gt;Criteria!$C$9),1,0)</f>
        <v>0</v>
      </c>
    </row>
    <row r="1123" customFormat="false" ht="15" hidden="false" customHeight="false" outlineLevel="0" collapsed="false">
      <c r="A1123" s="8" t="s">
        <v>2193</v>
      </c>
      <c r="B1123" s="8" t="s">
        <v>2143</v>
      </c>
      <c r="C1123" s="8" t="s">
        <v>22</v>
      </c>
      <c r="D1123" s="8" t="s">
        <v>37</v>
      </c>
      <c r="E1123" s="8" t="s">
        <v>38</v>
      </c>
      <c r="F1123" s="8" t="s">
        <v>33</v>
      </c>
      <c r="G1123" s="9" t="n">
        <v>25800</v>
      </c>
      <c r="H1123" s="8" t="n">
        <v>72</v>
      </c>
      <c r="I1123" s="8" t="n">
        <v>66</v>
      </c>
      <c r="J1123" s="8" t="n">
        <v>0</v>
      </c>
      <c r="K1123" s="10" t="n">
        <v>0.15</v>
      </c>
      <c r="L1123" s="8" t="s">
        <v>39</v>
      </c>
      <c r="M1123" s="11" t="n">
        <f aca="false">IF(AND(H1123&lt;=Criteria!$C$6,J1123&lt;=Criteria!$C$7,L1123="Yes",OR(C1123&lt;&gt;"Catering",K1123&gt;=Criteria!$C$8),D1123&lt;&gt;Criteria!$C$9),1,0)</f>
        <v>1</v>
      </c>
    </row>
    <row r="1124" customFormat="false" ht="15" hidden="false" customHeight="false" outlineLevel="0" collapsed="false">
      <c r="A1124" s="12" t="s">
        <v>2194</v>
      </c>
      <c r="B1124" s="12" t="s">
        <v>2195</v>
      </c>
      <c r="C1124" s="12" t="s">
        <v>22</v>
      </c>
      <c r="D1124" s="12" t="s">
        <v>42</v>
      </c>
      <c r="E1124" s="12" t="s">
        <v>38</v>
      </c>
      <c r="F1124" s="12" t="s">
        <v>33</v>
      </c>
      <c r="G1124" s="13" t="n">
        <v>114800</v>
      </c>
      <c r="H1124" s="12" t="n">
        <v>60</v>
      </c>
      <c r="I1124" s="12" t="n">
        <v>42</v>
      </c>
      <c r="J1124" s="12" t="n">
        <v>0</v>
      </c>
      <c r="K1124" s="14" t="n">
        <v>0</v>
      </c>
      <c r="L1124" s="12" t="s">
        <v>39</v>
      </c>
      <c r="M1124" s="15" t="n">
        <f aca="false">IF(AND(H1124&lt;=Criteria!$C$6,J1124&lt;=Criteria!$C$7,L1124="Yes",OR(C1124&lt;&gt;"Catering",K1124&gt;=Criteria!$C$8),D1124&lt;&gt;Criteria!$C$9),1,0)</f>
        <v>0</v>
      </c>
    </row>
    <row r="1125" customFormat="false" ht="15" hidden="false" customHeight="false" outlineLevel="0" collapsed="false">
      <c r="A1125" s="8" t="s">
        <v>2196</v>
      </c>
      <c r="B1125" s="8" t="s">
        <v>2197</v>
      </c>
      <c r="C1125" s="8" t="s">
        <v>32</v>
      </c>
      <c r="D1125" s="8" t="s">
        <v>37</v>
      </c>
      <c r="E1125" s="8" t="s">
        <v>38</v>
      </c>
      <c r="F1125" s="8" t="s">
        <v>25</v>
      </c>
      <c r="G1125" s="9" t="n">
        <v>54000</v>
      </c>
      <c r="H1125" s="8" t="n">
        <v>60</v>
      </c>
      <c r="I1125" s="8" t="n">
        <v>23</v>
      </c>
      <c r="J1125" s="8" t="n">
        <v>0</v>
      </c>
      <c r="K1125" s="10" t="n">
        <v>0.19</v>
      </c>
      <c r="L1125" s="8" t="s">
        <v>39</v>
      </c>
      <c r="M1125" s="11" t="n">
        <f aca="false">IF(AND(H1125&lt;=Criteria!$C$6,J1125&lt;=Criteria!$C$7,L1125="Yes",OR(C1125&lt;&gt;"Catering",K1125&gt;=Criteria!$C$8),D1125&lt;&gt;Criteria!$C$9),1,0)</f>
        <v>1</v>
      </c>
    </row>
    <row r="1126" customFormat="false" ht="15" hidden="false" customHeight="false" outlineLevel="0" collapsed="false">
      <c r="A1126" s="12" t="s">
        <v>2198</v>
      </c>
      <c r="B1126" s="12" t="s">
        <v>2199</v>
      </c>
      <c r="C1126" s="12" t="s">
        <v>32</v>
      </c>
      <c r="D1126" s="12" t="s">
        <v>48</v>
      </c>
      <c r="E1126" s="12" t="s">
        <v>38</v>
      </c>
      <c r="F1126" s="12" t="s">
        <v>33</v>
      </c>
      <c r="G1126" s="13" t="n">
        <v>227700</v>
      </c>
      <c r="H1126" s="12" t="n">
        <v>48</v>
      </c>
      <c r="I1126" s="12" t="n">
        <v>24</v>
      </c>
      <c r="J1126" s="12" t="n">
        <v>0</v>
      </c>
      <c r="K1126" s="14" t="n">
        <v>0.14</v>
      </c>
      <c r="L1126" s="12" t="s">
        <v>39</v>
      </c>
      <c r="M1126" s="15" t="n">
        <f aca="false">IF(AND(H1126&lt;=Criteria!$C$6,J1126&lt;=Criteria!$C$7,L1126="Yes",OR(C1126&lt;&gt;"Catering",K1126&gt;=Criteria!$C$8),D1126&lt;&gt;Criteria!$C$9),1,0)</f>
        <v>1</v>
      </c>
    </row>
    <row r="1127" customFormat="false" ht="15" hidden="false" customHeight="false" outlineLevel="0" collapsed="false">
      <c r="A1127" s="8" t="s">
        <v>2200</v>
      </c>
      <c r="B1127" s="8" t="s">
        <v>2201</v>
      </c>
      <c r="C1127" s="8" t="s">
        <v>22</v>
      </c>
      <c r="D1127" s="8" t="s">
        <v>37</v>
      </c>
      <c r="E1127" s="8" t="s">
        <v>38</v>
      </c>
      <c r="F1127" s="8" t="s">
        <v>33</v>
      </c>
      <c r="G1127" s="9" t="n">
        <v>50400</v>
      </c>
      <c r="H1127" s="8" t="n">
        <v>72</v>
      </c>
      <c r="I1127" s="8" t="n">
        <v>40</v>
      </c>
      <c r="J1127" s="8" t="n">
        <v>0</v>
      </c>
      <c r="K1127" s="10" t="n">
        <v>0.23</v>
      </c>
      <c r="L1127" s="8" t="s">
        <v>39</v>
      </c>
      <c r="M1127" s="11" t="n">
        <f aca="false">IF(AND(H1127&lt;=Criteria!$C$6,J1127&lt;=Criteria!$C$7,L1127="Yes",OR(C1127&lt;&gt;"Catering",K1127&gt;=Criteria!$C$8),D1127&lt;&gt;Criteria!$C$9),1,0)</f>
        <v>1</v>
      </c>
    </row>
    <row r="1128" customFormat="false" ht="15" hidden="false" customHeight="false" outlineLevel="0" collapsed="false">
      <c r="A1128" s="12" t="s">
        <v>2202</v>
      </c>
      <c r="B1128" s="12" t="s">
        <v>2203</v>
      </c>
      <c r="C1128" s="12" t="s">
        <v>32</v>
      </c>
      <c r="D1128" s="12" t="s">
        <v>37</v>
      </c>
      <c r="E1128" s="12" t="s">
        <v>38</v>
      </c>
      <c r="F1128" s="12" t="s">
        <v>33</v>
      </c>
      <c r="G1128" s="13" t="n">
        <v>99700</v>
      </c>
      <c r="H1128" s="12" t="n">
        <v>48</v>
      </c>
      <c r="I1128" s="12" t="n">
        <v>17</v>
      </c>
      <c r="J1128" s="12" t="n">
        <v>0</v>
      </c>
      <c r="K1128" s="14" t="n">
        <v>0.17</v>
      </c>
      <c r="L1128" s="12" t="s">
        <v>39</v>
      </c>
      <c r="M1128" s="15" t="n">
        <f aca="false">IF(AND(H1128&lt;=Criteria!$C$6,J1128&lt;=Criteria!$C$7,L1128="Yes",OR(C1128&lt;&gt;"Catering",K1128&gt;=Criteria!$C$8),D1128&lt;&gt;Criteria!$C$9),1,0)</f>
        <v>1</v>
      </c>
    </row>
    <row r="1129" customFormat="false" ht="15" hidden="false" customHeight="false" outlineLevel="0" collapsed="false">
      <c r="A1129" s="8" t="s">
        <v>2204</v>
      </c>
      <c r="B1129" s="8" t="s">
        <v>2205</v>
      </c>
      <c r="C1129" s="8" t="s">
        <v>32</v>
      </c>
      <c r="D1129" s="8" t="s">
        <v>108</v>
      </c>
      <c r="E1129" s="8" t="s">
        <v>108</v>
      </c>
      <c r="F1129" s="8" t="s">
        <v>33</v>
      </c>
      <c r="G1129" s="9" t="n">
        <v>89800</v>
      </c>
      <c r="H1129" s="8" t="n">
        <v>72</v>
      </c>
      <c r="I1129" s="8" t="n">
        <v>38</v>
      </c>
      <c r="J1129" s="8" t="n">
        <v>0</v>
      </c>
      <c r="K1129" s="10" t="n">
        <v>0.15</v>
      </c>
      <c r="L1129" s="8" t="s">
        <v>39</v>
      </c>
      <c r="M1129" s="11" t="n">
        <f aca="false">IF(AND(H1129&lt;=Criteria!$C$6,J1129&lt;=Criteria!$C$7,L1129="Yes",OR(C1129&lt;&gt;"Catering",K1129&gt;=Criteria!$C$8),D1129&lt;&gt;Criteria!$C$9),1,0)</f>
        <v>1</v>
      </c>
    </row>
    <row r="1130" customFormat="false" ht="15" hidden="false" customHeight="false" outlineLevel="0" collapsed="false">
      <c r="A1130" s="12" t="s">
        <v>2206</v>
      </c>
      <c r="B1130" s="12" t="s">
        <v>2207</v>
      </c>
      <c r="C1130" s="12" t="s">
        <v>22</v>
      </c>
      <c r="D1130" s="12" t="s">
        <v>48</v>
      </c>
      <c r="E1130" s="12" t="s">
        <v>38</v>
      </c>
      <c r="F1130" s="12" t="s">
        <v>33</v>
      </c>
      <c r="G1130" s="13" t="n">
        <v>28000</v>
      </c>
      <c r="H1130" s="12" t="n">
        <v>60</v>
      </c>
      <c r="I1130" s="12" t="n">
        <v>17</v>
      </c>
      <c r="J1130" s="12" t="n">
        <v>0</v>
      </c>
      <c r="K1130" s="14" t="n">
        <v>0.14</v>
      </c>
      <c r="L1130" s="12" t="s">
        <v>39</v>
      </c>
      <c r="M1130" s="15" t="n">
        <f aca="false">IF(AND(H1130&lt;=Criteria!$C$6,J1130&lt;=Criteria!$C$7,L1130="Yes",OR(C1130&lt;&gt;"Catering",K1130&gt;=Criteria!$C$8),D1130&lt;&gt;Criteria!$C$9),1,0)</f>
        <v>1</v>
      </c>
    </row>
    <row r="1131" customFormat="false" ht="15" hidden="false" customHeight="false" outlineLevel="0" collapsed="false">
      <c r="A1131" s="8" t="s">
        <v>2208</v>
      </c>
      <c r="B1131" s="8" t="s">
        <v>2209</v>
      </c>
      <c r="C1131" s="8" t="s">
        <v>32</v>
      </c>
      <c r="D1131" s="8" t="s">
        <v>42</v>
      </c>
      <c r="E1131" s="8" t="s">
        <v>38</v>
      </c>
      <c r="F1131" s="8" t="s">
        <v>33</v>
      </c>
      <c r="G1131" s="9" t="n">
        <v>233000</v>
      </c>
      <c r="H1131" s="8" t="n">
        <v>72</v>
      </c>
      <c r="I1131" s="8" t="n">
        <v>57</v>
      </c>
      <c r="J1131" s="8" t="n">
        <v>0</v>
      </c>
      <c r="K1131" s="10" t="n">
        <v>0.22</v>
      </c>
      <c r="L1131" s="8" t="s">
        <v>39</v>
      </c>
      <c r="M1131" s="11" t="n">
        <f aca="false">IF(AND(H1131&lt;=Criteria!$C$6,J1131&lt;=Criteria!$C$7,L1131="Yes",OR(C1131&lt;&gt;"Catering",K1131&gt;=Criteria!$C$8),D1131&lt;&gt;Criteria!$C$9),1,0)</f>
        <v>1</v>
      </c>
    </row>
    <row r="1132" customFormat="false" ht="15" hidden="false" customHeight="false" outlineLevel="0" collapsed="false">
      <c r="A1132" s="12" t="s">
        <v>2210</v>
      </c>
      <c r="B1132" s="12" t="s">
        <v>2211</v>
      </c>
      <c r="C1132" s="12" t="s">
        <v>36</v>
      </c>
      <c r="D1132" s="12" t="s">
        <v>37</v>
      </c>
      <c r="E1132" s="12" t="s">
        <v>38</v>
      </c>
      <c r="F1132" s="12" t="s">
        <v>25</v>
      </c>
      <c r="G1132" s="13" t="n">
        <v>214100</v>
      </c>
      <c r="H1132" s="12" t="n">
        <v>48</v>
      </c>
      <c r="I1132" s="12" t="n">
        <v>14</v>
      </c>
      <c r="J1132" s="12" t="n">
        <v>0</v>
      </c>
      <c r="K1132" s="14" t="n">
        <v>0.06</v>
      </c>
      <c r="L1132" s="12" t="s">
        <v>39</v>
      </c>
      <c r="M1132" s="15" t="n">
        <f aca="false">IF(AND(H1132&lt;=Criteria!$C$6,J1132&lt;=Criteria!$C$7,L1132="Yes",OR(C1132&lt;&gt;"Catering",K1132&gt;=Criteria!$C$8),D1132&lt;&gt;Criteria!$C$9),1,0)</f>
        <v>1</v>
      </c>
    </row>
    <row r="1133" customFormat="false" ht="15" hidden="false" customHeight="false" outlineLevel="0" collapsed="false">
      <c r="A1133" s="8" t="s">
        <v>2212</v>
      </c>
      <c r="B1133" s="8" t="s">
        <v>2213</v>
      </c>
      <c r="C1133" s="8" t="s">
        <v>32</v>
      </c>
      <c r="D1133" s="8" t="s">
        <v>61</v>
      </c>
      <c r="E1133" s="8" t="s">
        <v>24</v>
      </c>
      <c r="F1133" s="8" t="s">
        <v>33</v>
      </c>
      <c r="G1133" s="9" t="n">
        <v>130500</v>
      </c>
      <c r="H1133" s="8" t="n">
        <v>72</v>
      </c>
      <c r="I1133" s="8" t="n">
        <v>30</v>
      </c>
      <c r="J1133" s="8" t="n">
        <v>0</v>
      </c>
      <c r="K1133" s="10" t="n">
        <v>0.24</v>
      </c>
      <c r="L1133" s="8" t="s">
        <v>39</v>
      </c>
      <c r="M1133" s="11" t="n">
        <f aca="false">IF(AND(H1133&lt;=Criteria!$C$6,J1133&lt;=Criteria!$C$7,L1133="Yes",OR(C1133&lt;&gt;"Catering",K1133&gt;=Criteria!$C$8),D1133&lt;&gt;Criteria!$C$9),1,0)</f>
        <v>1</v>
      </c>
    </row>
    <row r="1134" customFormat="false" ht="15" hidden="false" customHeight="false" outlineLevel="0" collapsed="false">
      <c r="A1134" s="12" t="s">
        <v>2214</v>
      </c>
      <c r="B1134" s="12" t="s">
        <v>2215</v>
      </c>
      <c r="C1134" s="12" t="s">
        <v>32</v>
      </c>
      <c r="D1134" s="12" t="s">
        <v>133</v>
      </c>
      <c r="E1134" s="12" t="s">
        <v>24</v>
      </c>
      <c r="F1134" s="12" t="s">
        <v>33</v>
      </c>
      <c r="G1134" s="13" t="n">
        <v>164300</v>
      </c>
      <c r="H1134" s="12" t="n">
        <v>60</v>
      </c>
      <c r="I1134" s="12" t="n">
        <v>45</v>
      </c>
      <c r="J1134" s="12" t="n">
        <v>0</v>
      </c>
      <c r="K1134" s="14" t="n">
        <v>0.14</v>
      </c>
      <c r="L1134" s="12" t="s">
        <v>39</v>
      </c>
      <c r="M1134" s="15" t="n">
        <f aca="false">IF(AND(H1134&lt;=Criteria!$C$6,J1134&lt;=Criteria!$C$7,L1134="Yes",OR(C1134&lt;&gt;"Catering",K1134&gt;=Criteria!$C$8),D1134&lt;&gt;Criteria!$C$9),1,0)</f>
        <v>1</v>
      </c>
    </row>
    <row r="1135" customFormat="false" ht="15" hidden="false" customHeight="false" outlineLevel="0" collapsed="false">
      <c r="A1135" s="8" t="s">
        <v>2216</v>
      </c>
      <c r="B1135" s="8" t="s">
        <v>2217</v>
      </c>
      <c r="C1135" s="8" t="s">
        <v>32</v>
      </c>
      <c r="D1135" s="8" t="s">
        <v>23</v>
      </c>
      <c r="E1135" s="8" t="s">
        <v>24</v>
      </c>
      <c r="F1135" s="8" t="s">
        <v>53</v>
      </c>
      <c r="G1135" s="9" t="n">
        <v>117300</v>
      </c>
      <c r="H1135" s="8" t="n">
        <v>72</v>
      </c>
      <c r="I1135" s="8" t="n">
        <v>28</v>
      </c>
      <c r="J1135" s="8" t="n">
        <v>0</v>
      </c>
      <c r="K1135" s="10" t="n">
        <v>0.19</v>
      </c>
      <c r="L1135" s="8" t="s">
        <v>39</v>
      </c>
      <c r="M1135" s="11" t="n">
        <f aca="false">IF(AND(H1135&lt;=Criteria!$C$6,J1135&lt;=Criteria!$C$7,L1135="Yes",OR(C1135&lt;&gt;"Catering",K1135&gt;=Criteria!$C$8),D1135&lt;&gt;Criteria!$C$9),1,0)</f>
        <v>0</v>
      </c>
    </row>
    <row r="1136" customFormat="false" ht="15" hidden="false" customHeight="false" outlineLevel="0" collapsed="false">
      <c r="A1136" s="12" t="s">
        <v>2218</v>
      </c>
      <c r="B1136" s="12" t="s">
        <v>2143</v>
      </c>
      <c r="C1136" s="12" t="s">
        <v>32</v>
      </c>
      <c r="D1136" s="12" t="s">
        <v>133</v>
      </c>
      <c r="E1136" s="12" t="s">
        <v>24</v>
      </c>
      <c r="F1136" s="12" t="s">
        <v>33</v>
      </c>
      <c r="G1136" s="13" t="n">
        <v>192500</v>
      </c>
      <c r="H1136" s="12" t="n">
        <v>60</v>
      </c>
      <c r="I1136" s="12" t="n">
        <v>29</v>
      </c>
      <c r="J1136" s="12" t="n">
        <v>0</v>
      </c>
      <c r="K1136" s="14" t="n">
        <v>0.14</v>
      </c>
      <c r="L1136" s="12" t="s">
        <v>39</v>
      </c>
      <c r="M1136" s="15" t="n">
        <f aca="false">IF(AND(H1136&lt;=Criteria!$C$6,J1136&lt;=Criteria!$C$7,L1136="Yes",OR(C1136&lt;&gt;"Catering",K1136&gt;=Criteria!$C$8),D1136&lt;&gt;Criteria!$C$9),1,0)</f>
        <v>1</v>
      </c>
    </row>
    <row r="1137" customFormat="false" ht="15" hidden="false" customHeight="false" outlineLevel="0" collapsed="false">
      <c r="A1137" s="8" t="s">
        <v>2219</v>
      </c>
      <c r="B1137" s="8" t="s">
        <v>2220</v>
      </c>
      <c r="C1137" s="8" t="s">
        <v>32</v>
      </c>
      <c r="D1137" s="8" t="s">
        <v>23</v>
      </c>
      <c r="E1137" s="8" t="s">
        <v>24</v>
      </c>
      <c r="F1137" s="8" t="s">
        <v>25</v>
      </c>
      <c r="G1137" s="9" t="n">
        <v>155900</v>
      </c>
      <c r="H1137" s="8" t="n">
        <v>48</v>
      </c>
      <c r="I1137" s="8" t="n">
        <v>35</v>
      </c>
      <c r="J1137" s="8" t="n">
        <v>0</v>
      </c>
      <c r="K1137" s="10" t="n">
        <v>0.15</v>
      </c>
      <c r="L1137" s="8" t="s">
        <v>39</v>
      </c>
      <c r="M1137" s="11" t="n">
        <f aca="false">IF(AND(H1137&lt;=Criteria!$C$6,J1137&lt;=Criteria!$C$7,L1137="Yes",OR(C1137&lt;&gt;"Catering",K1137&gt;=Criteria!$C$8),D1137&lt;&gt;Criteria!$C$9),1,0)</f>
        <v>0</v>
      </c>
    </row>
    <row r="1138" customFormat="false" ht="15" hidden="false" customHeight="false" outlineLevel="0" collapsed="false">
      <c r="A1138" s="12" t="s">
        <v>2221</v>
      </c>
      <c r="B1138" s="12" t="s">
        <v>2222</v>
      </c>
      <c r="C1138" s="12" t="s">
        <v>32</v>
      </c>
      <c r="D1138" s="12" t="s">
        <v>42</v>
      </c>
      <c r="E1138" s="12" t="s">
        <v>38</v>
      </c>
      <c r="F1138" s="12" t="s">
        <v>33</v>
      </c>
      <c r="G1138" s="13" t="n">
        <v>84700</v>
      </c>
      <c r="H1138" s="12" t="n">
        <v>36</v>
      </c>
      <c r="I1138" s="12" t="n">
        <v>33</v>
      </c>
      <c r="J1138" s="12" t="n">
        <v>0</v>
      </c>
      <c r="K1138" s="14" t="n">
        <v>0.23</v>
      </c>
      <c r="L1138" s="12" t="s">
        <v>39</v>
      </c>
      <c r="M1138" s="15" t="n">
        <f aca="false">IF(AND(H1138&lt;=Criteria!$C$6,J1138&lt;=Criteria!$C$7,L1138="Yes",OR(C1138&lt;&gt;"Catering",K1138&gt;=Criteria!$C$8),D1138&lt;&gt;Criteria!$C$9),1,0)</f>
        <v>1</v>
      </c>
    </row>
    <row r="1139" customFormat="false" ht="15" hidden="false" customHeight="false" outlineLevel="0" collapsed="false">
      <c r="A1139" s="8" t="s">
        <v>2223</v>
      </c>
      <c r="B1139" s="8" t="s">
        <v>2224</v>
      </c>
      <c r="C1139" s="8" t="s">
        <v>22</v>
      </c>
      <c r="D1139" s="8" t="s">
        <v>23</v>
      </c>
      <c r="E1139" s="8" t="s">
        <v>24</v>
      </c>
      <c r="F1139" s="8" t="s">
        <v>33</v>
      </c>
      <c r="G1139" s="9" t="n">
        <v>127600</v>
      </c>
      <c r="H1139" s="8" t="n">
        <v>72</v>
      </c>
      <c r="I1139" s="8" t="n">
        <v>43</v>
      </c>
      <c r="J1139" s="8" t="n">
        <v>0</v>
      </c>
      <c r="K1139" s="10" t="n">
        <v>0.07</v>
      </c>
      <c r="L1139" s="8" t="s">
        <v>39</v>
      </c>
      <c r="M1139" s="11" t="n">
        <f aca="false">IF(AND(H1139&lt;=Criteria!$C$6,J1139&lt;=Criteria!$C$7,L1139="Yes",OR(C1139&lt;&gt;"Catering",K1139&gt;=Criteria!$C$8),D1139&lt;&gt;Criteria!$C$9),1,0)</f>
        <v>0</v>
      </c>
    </row>
    <row r="1140" customFormat="false" ht="15" hidden="false" customHeight="false" outlineLevel="0" collapsed="false">
      <c r="A1140" s="12" t="s">
        <v>2225</v>
      </c>
      <c r="B1140" s="12" t="s">
        <v>2226</v>
      </c>
      <c r="C1140" s="12" t="s">
        <v>22</v>
      </c>
      <c r="D1140" s="12" t="s">
        <v>42</v>
      </c>
      <c r="E1140" s="12" t="s">
        <v>38</v>
      </c>
      <c r="F1140" s="12" t="s">
        <v>53</v>
      </c>
      <c r="G1140" s="13" t="n">
        <v>21800</v>
      </c>
      <c r="H1140" s="12" t="n">
        <v>48</v>
      </c>
      <c r="I1140" s="12" t="n">
        <v>14</v>
      </c>
      <c r="J1140" s="12" t="n">
        <v>0</v>
      </c>
      <c r="K1140" s="14" t="n">
        <v>0.17</v>
      </c>
      <c r="L1140" s="12" t="s">
        <v>39</v>
      </c>
      <c r="M1140" s="15" t="n">
        <f aca="false">IF(AND(H1140&lt;=Criteria!$C$6,J1140&lt;=Criteria!$C$7,L1140="Yes",OR(C1140&lt;&gt;"Catering",K1140&gt;=Criteria!$C$8),D1140&lt;&gt;Criteria!$C$9),1,0)</f>
        <v>1</v>
      </c>
    </row>
    <row r="1141" customFormat="false" ht="15" hidden="false" customHeight="false" outlineLevel="0" collapsed="false">
      <c r="A1141" s="8" t="s">
        <v>2227</v>
      </c>
      <c r="B1141" s="8" t="s">
        <v>2228</v>
      </c>
      <c r="C1141" s="8" t="s">
        <v>36</v>
      </c>
      <c r="D1141" s="8" t="s">
        <v>108</v>
      </c>
      <c r="E1141" s="8" t="s">
        <v>108</v>
      </c>
      <c r="F1141" s="8" t="s">
        <v>53</v>
      </c>
      <c r="G1141" s="9" t="n">
        <v>257400</v>
      </c>
      <c r="H1141" s="8" t="n">
        <v>48</v>
      </c>
      <c r="I1141" s="8" t="n">
        <v>43</v>
      </c>
      <c r="J1141" s="8" t="n">
        <v>0</v>
      </c>
      <c r="K1141" s="10" t="n">
        <v>0.06</v>
      </c>
      <c r="L1141" s="8" t="s">
        <v>39</v>
      </c>
      <c r="M1141" s="11" t="n">
        <f aca="false">IF(AND(H1141&lt;=Criteria!$C$6,J1141&lt;=Criteria!$C$7,L1141="Yes",OR(C1141&lt;&gt;"Catering",K1141&gt;=Criteria!$C$8),D1141&lt;&gt;Criteria!$C$9),1,0)</f>
        <v>1</v>
      </c>
    </row>
    <row r="1142" customFormat="false" ht="15" hidden="false" customHeight="false" outlineLevel="0" collapsed="false">
      <c r="A1142" s="12" t="s">
        <v>2229</v>
      </c>
      <c r="B1142" s="12" t="s">
        <v>2230</v>
      </c>
      <c r="C1142" s="12" t="s">
        <v>32</v>
      </c>
      <c r="D1142" s="12" t="s">
        <v>37</v>
      </c>
      <c r="E1142" s="12" t="s">
        <v>38</v>
      </c>
      <c r="F1142" s="12" t="s">
        <v>33</v>
      </c>
      <c r="G1142" s="13" t="n">
        <v>157300</v>
      </c>
      <c r="H1142" s="12" t="n">
        <v>60</v>
      </c>
      <c r="I1142" s="12" t="n">
        <v>21</v>
      </c>
      <c r="J1142" s="12" t="n">
        <v>0</v>
      </c>
      <c r="K1142" s="14" t="n">
        <v>0.07</v>
      </c>
      <c r="L1142" s="12" t="s">
        <v>39</v>
      </c>
      <c r="M1142" s="15" t="n">
        <f aca="false">IF(AND(H1142&lt;=Criteria!$C$6,J1142&lt;=Criteria!$C$7,L1142="Yes",OR(C1142&lt;&gt;"Catering",K1142&gt;=Criteria!$C$8),D1142&lt;&gt;Criteria!$C$9),1,0)</f>
        <v>1</v>
      </c>
    </row>
    <row r="1143" customFormat="false" ht="15" hidden="false" customHeight="false" outlineLevel="0" collapsed="false">
      <c r="A1143" s="8" t="s">
        <v>2231</v>
      </c>
      <c r="B1143" s="8" t="s">
        <v>2232</v>
      </c>
      <c r="C1143" s="8" t="s">
        <v>22</v>
      </c>
      <c r="D1143" s="8" t="s">
        <v>37</v>
      </c>
      <c r="E1143" s="8" t="s">
        <v>38</v>
      </c>
      <c r="F1143" s="8" t="s">
        <v>33</v>
      </c>
      <c r="G1143" s="9" t="n">
        <v>28000</v>
      </c>
      <c r="H1143" s="8" t="n">
        <v>84</v>
      </c>
      <c r="I1143" s="8" t="n">
        <v>57</v>
      </c>
      <c r="J1143" s="8" t="n">
        <v>0</v>
      </c>
      <c r="K1143" s="10" t="n">
        <v>0.17</v>
      </c>
      <c r="L1143" s="8" t="s">
        <v>39</v>
      </c>
      <c r="M1143" s="11" t="n">
        <f aca="false">IF(AND(H1143&lt;=Criteria!$C$6,J1143&lt;=Criteria!$C$7,L1143="Yes",OR(C1143&lt;&gt;"Catering",K1143&gt;=Criteria!$C$8),D1143&lt;&gt;Criteria!$C$9),1,0)</f>
        <v>0</v>
      </c>
    </row>
    <row r="1144" customFormat="false" ht="15" hidden="false" customHeight="false" outlineLevel="0" collapsed="false">
      <c r="A1144" s="12" t="s">
        <v>2233</v>
      </c>
      <c r="B1144" s="12" t="s">
        <v>2234</v>
      </c>
      <c r="C1144" s="12" t="s">
        <v>32</v>
      </c>
      <c r="D1144" s="12" t="s">
        <v>37</v>
      </c>
      <c r="E1144" s="12" t="s">
        <v>38</v>
      </c>
      <c r="F1144" s="12" t="s">
        <v>25</v>
      </c>
      <c r="G1144" s="13" t="n">
        <v>212700</v>
      </c>
      <c r="H1144" s="12" t="n">
        <v>72</v>
      </c>
      <c r="I1144" s="12" t="n">
        <v>44</v>
      </c>
      <c r="J1144" s="12" t="n">
        <v>0</v>
      </c>
      <c r="K1144" s="14" t="n">
        <v>0.13</v>
      </c>
      <c r="L1144" s="12" t="s">
        <v>39</v>
      </c>
      <c r="M1144" s="15" t="n">
        <f aca="false">IF(AND(H1144&lt;=Criteria!$C$6,J1144&lt;=Criteria!$C$7,L1144="Yes",OR(C1144&lt;&gt;"Catering",K1144&gt;=Criteria!$C$8),D1144&lt;&gt;Criteria!$C$9),1,0)</f>
        <v>1</v>
      </c>
    </row>
    <row r="1145" customFormat="false" ht="15" hidden="false" customHeight="false" outlineLevel="0" collapsed="false">
      <c r="A1145" s="8" t="s">
        <v>2235</v>
      </c>
      <c r="B1145" s="8" t="s">
        <v>2236</v>
      </c>
      <c r="C1145" s="8" t="s">
        <v>32</v>
      </c>
      <c r="D1145" s="8" t="s">
        <v>108</v>
      </c>
      <c r="E1145" s="8" t="s">
        <v>108</v>
      </c>
      <c r="F1145" s="8" t="s">
        <v>25</v>
      </c>
      <c r="G1145" s="9" t="n">
        <v>223000</v>
      </c>
      <c r="H1145" s="8" t="n">
        <v>72</v>
      </c>
      <c r="I1145" s="8" t="n">
        <v>34</v>
      </c>
      <c r="J1145" s="8" t="n">
        <v>0</v>
      </c>
      <c r="K1145" s="10" t="n">
        <v>0.18</v>
      </c>
      <c r="L1145" s="8" t="s">
        <v>39</v>
      </c>
      <c r="M1145" s="11" t="n">
        <f aca="false">IF(AND(H1145&lt;=Criteria!$C$6,J1145&lt;=Criteria!$C$7,L1145="Yes",OR(C1145&lt;&gt;"Catering",K1145&gt;=Criteria!$C$8),D1145&lt;&gt;Criteria!$C$9),1,0)</f>
        <v>1</v>
      </c>
    </row>
    <row r="1146" customFormat="false" ht="15" hidden="false" customHeight="false" outlineLevel="0" collapsed="false">
      <c r="A1146" s="12" t="s">
        <v>2237</v>
      </c>
      <c r="B1146" s="12" t="s">
        <v>2238</v>
      </c>
      <c r="C1146" s="12" t="s">
        <v>22</v>
      </c>
      <c r="D1146" s="12" t="s">
        <v>42</v>
      </c>
      <c r="E1146" s="12" t="s">
        <v>38</v>
      </c>
      <c r="F1146" s="12" t="s">
        <v>33</v>
      </c>
      <c r="G1146" s="13" t="n">
        <v>53600</v>
      </c>
      <c r="H1146" s="12" t="n">
        <v>72</v>
      </c>
      <c r="I1146" s="12" t="n">
        <v>37</v>
      </c>
      <c r="J1146" s="12" t="n">
        <v>0</v>
      </c>
      <c r="K1146" s="14" t="n">
        <v>0</v>
      </c>
      <c r="L1146" s="12" t="s">
        <v>39</v>
      </c>
      <c r="M1146" s="15" t="n">
        <f aca="false">IF(AND(H1146&lt;=Criteria!$C$6,J1146&lt;=Criteria!$C$7,L1146="Yes",OR(C1146&lt;&gt;"Catering",K1146&gt;=Criteria!$C$8),D1146&lt;&gt;Criteria!$C$9),1,0)</f>
        <v>0</v>
      </c>
    </row>
    <row r="1147" customFormat="false" ht="15" hidden="false" customHeight="false" outlineLevel="0" collapsed="false">
      <c r="A1147" s="8" t="s">
        <v>2239</v>
      </c>
      <c r="B1147" s="8" t="s">
        <v>2240</v>
      </c>
      <c r="C1147" s="8" t="s">
        <v>32</v>
      </c>
      <c r="D1147" s="8" t="s">
        <v>48</v>
      </c>
      <c r="E1147" s="8" t="s">
        <v>38</v>
      </c>
      <c r="F1147" s="8" t="s">
        <v>33</v>
      </c>
      <c r="G1147" s="9" t="n">
        <v>92100</v>
      </c>
      <c r="H1147" s="8" t="n">
        <v>72</v>
      </c>
      <c r="I1147" s="8" t="n">
        <v>22</v>
      </c>
      <c r="J1147" s="8" t="n">
        <v>0</v>
      </c>
      <c r="K1147" s="10" t="n">
        <v>0.07</v>
      </c>
      <c r="L1147" s="8" t="s">
        <v>39</v>
      </c>
      <c r="M1147" s="11" t="n">
        <f aca="false">IF(AND(H1147&lt;=Criteria!$C$6,J1147&lt;=Criteria!$C$7,L1147="Yes",OR(C1147&lt;&gt;"Catering",K1147&gt;=Criteria!$C$8),D1147&lt;&gt;Criteria!$C$9),1,0)</f>
        <v>1</v>
      </c>
    </row>
    <row r="1148" customFormat="false" ht="15" hidden="false" customHeight="false" outlineLevel="0" collapsed="false">
      <c r="A1148" s="12" t="s">
        <v>2241</v>
      </c>
      <c r="B1148" s="12" t="s">
        <v>2242</v>
      </c>
      <c r="C1148" s="12" t="s">
        <v>32</v>
      </c>
      <c r="D1148" s="12" t="s">
        <v>48</v>
      </c>
      <c r="E1148" s="12" t="s">
        <v>38</v>
      </c>
      <c r="F1148" s="12" t="s">
        <v>33</v>
      </c>
      <c r="G1148" s="13" t="n">
        <v>211200</v>
      </c>
      <c r="H1148" s="12" t="n">
        <v>72</v>
      </c>
      <c r="I1148" s="12" t="n">
        <v>34</v>
      </c>
      <c r="J1148" s="12" t="n">
        <v>0</v>
      </c>
      <c r="K1148" s="14" t="n">
        <v>0.19</v>
      </c>
      <c r="L1148" s="12" t="s">
        <v>39</v>
      </c>
      <c r="M1148" s="15" t="n">
        <f aca="false">IF(AND(H1148&lt;=Criteria!$C$6,J1148&lt;=Criteria!$C$7,L1148="Yes",OR(C1148&lt;&gt;"Catering",K1148&gt;=Criteria!$C$8),D1148&lt;&gt;Criteria!$C$9),1,0)</f>
        <v>1</v>
      </c>
    </row>
    <row r="1149" customFormat="false" ht="15" hidden="false" customHeight="false" outlineLevel="0" collapsed="false">
      <c r="A1149" s="8" t="s">
        <v>2243</v>
      </c>
      <c r="B1149" s="8" t="s">
        <v>2244</v>
      </c>
      <c r="C1149" s="8" t="s">
        <v>32</v>
      </c>
      <c r="D1149" s="8" t="s">
        <v>37</v>
      </c>
      <c r="E1149" s="8" t="s">
        <v>38</v>
      </c>
      <c r="F1149" s="8" t="s">
        <v>33</v>
      </c>
      <c r="G1149" s="9" t="n">
        <v>221100</v>
      </c>
      <c r="H1149" s="8" t="n">
        <v>36</v>
      </c>
      <c r="I1149" s="8" t="n">
        <v>11</v>
      </c>
      <c r="J1149" s="8" t="n">
        <v>0</v>
      </c>
      <c r="K1149" s="10" t="n">
        <v>0.25</v>
      </c>
      <c r="L1149" s="8" t="s">
        <v>39</v>
      </c>
      <c r="M1149" s="11" t="n">
        <f aca="false">IF(AND(H1149&lt;=Criteria!$C$6,J1149&lt;=Criteria!$C$7,L1149="Yes",OR(C1149&lt;&gt;"Catering",K1149&gt;=Criteria!$C$8),D1149&lt;&gt;Criteria!$C$9),1,0)</f>
        <v>1</v>
      </c>
    </row>
    <row r="1150" customFormat="false" ht="15" hidden="false" customHeight="false" outlineLevel="0" collapsed="false">
      <c r="A1150" s="12" t="s">
        <v>2245</v>
      </c>
      <c r="B1150" s="12" t="s">
        <v>2246</v>
      </c>
      <c r="C1150" s="12" t="s">
        <v>22</v>
      </c>
      <c r="D1150" s="12" t="s">
        <v>108</v>
      </c>
      <c r="E1150" s="12" t="s">
        <v>108</v>
      </c>
      <c r="F1150" s="12" t="s">
        <v>53</v>
      </c>
      <c r="G1150" s="13" t="n">
        <v>79700</v>
      </c>
      <c r="H1150" s="12" t="n">
        <v>48</v>
      </c>
      <c r="I1150" s="12" t="n">
        <v>43</v>
      </c>
      <c r="J1150" s="12" t="n">
        <v>0</v>
      </c>
      <c r="K1150" s="14" t="n">
        <v>0.15</v>
      </c>
      <c r="L1150" s="12" t="s">
        <v>39</v>
      </c>
      <c r="M1150" s="15" t="n">
        <f aca="false">IF(AND(H1150&lt;=Criteria!$C$6,J1150&lt;=Criteria!$C$7,L1150="Yes",OR(C1150&lt;&gt;"Catering",K1150&gt;=Criteria!$C$8),D1150&lt;&gt;Criteria!$C$9),1,0)</f>
        <v>1</v>
      </c>
    </row>
    <row r="1151" customFormat="false" ht="15" hidden="false" customHeight="false" outlineLevel="0" collapsed="false">
      <c r="A1151" s="8" t="s">
        <v>2247</v>
      </c>
      <c r="B1151" s="8" t="s">
        <v>2248</v>
      </c>
      <c r="C1151" s="8" t="s">
        <v>22</v>
      </c>
      <c r="D1151" s="8" t="s">
        <v>42</v>
      </c>
      <c r="E1151" s="8" t="s">
        <v>38</v>
      </c>
      <c r="F1151" s="8" t="s">
        <v>25</v>
      </c>
      <c r="G1151" s="9" t="n">
        <v>77400</v>
      </c>
      <c r="H1151" s="8" t="n">
        <v>60</v>
      </c>
      <c r="I1151" s="8" t="n">
        <v>40</v>
      </c>
      <c r="J1151" s="8" t="n">
        <v>0</v>
      </c>
      <c r="K1151" s="10" t="n">
        <v>0.16</v>
      </c>
      <c r="L1151" s="8" t="s">
        <v>39</v>
      </c>
      <c r="M1151" s="11" t="n">
        <f aca="false">IF(AND(H1151&lt;=Criteria!$C$6,J1151&lt;=Criteria!$C$7,L1151="Yes",OR(C1151&lt;&gt;"Catering",K1151&gt;=Criteria!$C$8),D1151&lt;&gt;Criteria!$C$9),1,0)</f>
        <v>1</v>
      </c>
    </row>
    <row r="1152" customFormat="false" ht="15" hidden="false" customHeight="false" outlineLevel="0" collapsed="false">
      <c r="A1152" s="12" t="s">
        <v>2249</v>
      </c>
      <c r="B1152" s="12" t="s">
        <v>2250</v>
      </c>
      <c r="C1152" s="12" t="s">
        <v>36</v>
      </c>
      <c r="D1152" s="12" t="s">
        <v>37</v>
      </c>
      <c r="E1152" s="12" t="s">
        <v>38</v>
      </c>
      <c r="F1152" s="12" t="s">
        <v>33</v>
      </c>
      <c r="G1152" s="13" t="n">
        <v>330100</v>
      </c>
      <c r="H1152" s="12" t="n">
        <v>36</v>
      </c>
      <c r="I1152" s="12" t="n">
        <v>16</v>
      </c>
      <c r="J1152" s="12" t="n">
        <v>0</v>
      </c>
      <c r="K1152" s="14" t="n">
        <v>0.17</v>
      </c>
      <c r="L1152" s="12" t="s">
        <v>39</v>
      </c>
      <c r="M1152" s="15" t="n">
        <f aca="false">IF(AND(H1152&lt;=Criteria!$C$6,J1152&lt;=Criteria!$C$7,L1152="Yes",OR(C1152&lt;&gt;"Catering",K1152&gt;=Criteria!$C$8),D1152&lt;&gt;Criteria!$C$9),1,0)</f>
        <v>1</v>
      </c>
    </row>
    <row r="1153" customFormat="false" ht="15" hidden="false" customHeight="false" outlineLevel="0" collapsed="false">
      <c r="A1153" s="8" t="s">
        <v>2251</v>
      </c>
      <c r="B1153" s="8" t="s">
        <v>2252</v>
      </c>
      <c r="C1153" s="8" t="s">
        <v>36</v>
      </c>
      <c r="D1153" s="8" t="s">
        <v>37</v>
      </c>
      <c r="E1153" s="8" t="s">
        <v>38</v>
      </c>
      <c r="F1153" s="8" t="s">
        <v>33</v>
      </c>
      <c r="G1153" s="9" t="n">
        <v>236600</v>
      </c>
      <c r="H1153" s="8" t="n">
        <v>72</v>
      </c>
      <c r="I1153" s="8" t="n">
        <v>19</v>
      </c>
      <c r="J1153" s="8" t="n">
        <v>0</v>
      </c>
      <c r="K1153" s="10" t="n">
        <v>0.18</v>
      </c>
      <c r="L1153" s="8" t="s">
        <v>39</v>
      </c>
      <c r="M1153" s="11" t="n">
        <f aca="false">IF(AND(H1153&lt;=Criteria!$C$6,J1153&lt;=Criteria!$C$7,L1153="Yes",OR(C1153&lt;&gt;"Catering",K1153&gt;=Criteria!$C$8),D1153&lt;&gt;Criteria!$C$9),1,0)</f>
        <v>1</v>
      </c>
    </row>
    <row r="1154" customFormat="false" ht="15" hidden="false" customHeight="false" outlineLevel="0" collapsed="false">
      <c r="A1154" s="12" t="s">
        <v>2253</v>
      </c>
      <c r="B1154" s="12" t="s">
        <v>2254</v>
      </c>
      <c r="C1154" s="12" t="s">
        <v>32</v>
      </c>
      <c r="D1154" s="12" t="s">
        <v>42</v>
      </c>
      <c r="E1154" s="12" t="s">
        <v>38</v>
      </c>
      <c r="F1154" s="12" t="s">
        <v>33</v>
      </c>
      <c r="G1154" s="13" t="n">
        <v>195600</v>
      </c>
      <c r="H1154" s="12" t="n">
        <v>72</v>
      </c>
      <c r="I1154" s="12" t="n">
        <v>67</v>
      </c>
      <c r="J1154" s="12" t="n">
        <v>0</v>
      </c>
      <c r="K1154" s="14" t="n">
        <v>0.18</v>
      </c>
      <c r="L1154" s="12" t="s">
        <v>39</v>
      </c>
      <c r="M1154" s="15" t="n">
        <f aca="false">IF(AND(H1154&lt;=Criteria!$C$6,J1154&lt;=Criteria!$C$7,L1154="Yes",OR(C1154&lt;&gt;"Catering",K1154&gt;=Criteria!$C$8),D1154&lt;&gt;Criteria!$C$9),1,0)</f>
        <v>1</v>
      </c>
    </row>
    <row r="1155" customFormat="false" ht="15" hidden="false" customHeight="false" outlineLevel="0" collapsed="false">
      <c r="A1155" s="8" t="s">
        <v>2255</v>
      </c>
      <c r="B1155" s="8" t="s">
        <v>2256</v>
      </c>
      <c r="C1155" s="8" t="s">
        <v>36</v>
      </c>
      <c r="D1155" s="8" t="s">
        <v>37</v>
      </c>
      <c r="E1155" s="8" t="s">
        <v>38</v>
      </c>
      <c r="F1155" s="8" t="s">
        <v>33</v>
      </c>
      <c r="G1155" s="9" t="n">
        <v>114300</v>
      </c>
      <c r="H1155" s="8" t="n">
        <v>84</v>
      </c>
      <c r="I1155" s="8" t="n">
        <v>49</v>
      </c>
      <c r="J1155" s="8" t="n">
        <v>0</v>
      </c>
      <c r="K1155" s="10" t="n">
        <v>0.06</v>
      </c>
      <c r="L1155" s="8" t="s">
        <v>39</v>
      </c>
      <c r="M1155" s="11" t="n">
        <f aca="false">IF(AND(H1155&lt;=Criteria!$C$6,J1155&lt;=Criteria!$C$7,L1155="Yes",OR(C1155&lt;&gt;"Catering",K1155&gt;=Criteria!$C$8),D1155&lt;&gt;Criteria!$C$9),1,0)</f>
        <v>0</v>
      </c>
    </row>
    <row r="1156" customFormat="false" ht="15" hidden="false" customHeight="false" outlineLevel="0" collapsed="false">
      <c r="A1156" s="12" t="s">
        <v>2257</v>
      </c>
      <c r="B1156" s="12" t="s">
        <v>2258</v>
      </c>
      <c r="C1156" s="12" t="s">
        <v>36</v>
      </c>
      <c r="D1156" s="12" t="s">
        <v>23</v>
      </c>
      <c r="E1156" s="12" t="s">
        <v>24</v>
      </c>
      <c r="F1156" s="12" t="s">
        <v>53</v>
      </c>
      <c r="G1156" s="13" t="n">
        <v>327100</v>
      </c>
      <c r="H1156" s="12" t="n">
        <v>60</v>
      </c>
      <c r="I1156" s="12" t="n">
        <v>17</v>
      </c>
      <c r="J1156" s="12" t="n">
        <v>0</v>
      </c>
      <c r="K1156" s="14" t="n">
        <v>0.14</v>
      </c>
      <c r="L1156" s="12" t="s">
        <v>39</v>
      </c>
      <c r="M1156" s="15" t="n">
        <f aca="false">IF(AND(H1156&lt;=Criteria!$C$6,J1156&lt;=Criteria!$C$7,L1156="Yes",OR(C1156&lt;&gt;"Catering",K1156&gt;=Criteria!$C$8),D1156&lt;&gt;Criteria!$C$9),1,0)</f>
        <v>0</v>
      </c>
    </row>
    <row r="1157" customFormat="false" ht="15" hidden="false" customHeight="false" outlineLevel="0" collapsed="false">
      <c r="A1157" s="8" t="s">
        <v>2259</v>
      </c>
      <c r="B1157" s="8" t="s">
        <v>2260</v>
      </c>
      <c r="C1157" s="8" t="s">
        <v>22</v>
      </c>
      <c r="D1157" s="8" t="s">
        <v>75</v>
      </c>
      <c r="E1157" s="8" t="s">
        <v>24</v>
      </c>
      <c r="F1157" s="8" t="s">
        <v>53</v>
      </c>
      <c r="G1157" s="9" t="n">
        <v>106600</v>
      </c>
      <c r="H1157" s="8" t="n">
        <v>60</v>
      </c>
      <c r="I1157" s="8" t="n">
        <v>44</v>
      </c>
      <c r="J1157" s="8" t="n">
        <v>0</v>
      </c>
      <c r="K1157" s="10" t="n">
        <v>0.19</v>
      </c>
      <c r="L1157" s="8" t="s">
        <v>39</v>
      </c>
      <c r="M1157" s="11" t="n">
        <f aca="false">IF(AND(H1157&lt;=Criteria!$C$6,J1157&lt;=Criteria!$C$7,L1157="Yes",OR(C1157&lt;&gt;"Catering",K1157&gt;=Criteria!$C$8),D1157&lt;&gt;Criteria!$C$9),1,0)</f>
        <v>1</v>
      </c>
    </row>
    <row r="1158" customFormat="false" ht="15" hidden="false" customHeight="false" outlineLevel="0" collapsed="false">
      <c r="A1158" s="12" t="s">
        <v>2261</v>
      </c>
      <c r="B1158" s="12" t="s">
        <v>2262</v>
      </c>
      <c r="C1158" s="12" t="s">
        <v>22</v>
      </c>
      <c r="D1158" s="12" t="s">
        <v>48</v>
      </c>
      <c r="E1158" s="12" t="s">
        <v>38</v>
      </c>
      <c r="F1158" s="12" t="s">
        <v>25</v>
      </c>
      <c r="G1158" s="13" t="n">
        <v>103400</v>
      </c>
      <c r="H1158" s="12" t="n">
        <v>72</v>
      </c>
      <c r="I1158" s="12" t="n">
        <v>57</v>
      </c>
      <c r="J1158" s="12" t="n">
        <v>0</v>
      </c>
      <c r="K1158" s="14" t="n">
        <v>0.17</v>
      </c>
      <c r="L1158" s="12" t="s">
        <v>39</v>
      </c>
      <c r="M1158" s="15" t="n">
        <f aca="false">IF(AND(H1158&lt;=Criteria!$C$6,J1158&lt;=Criteria!$C$7,L1158="Yes",OR(C1158&lt;&gt;"Catering",K1158&gt;=Criteria!$C$8),D1158&lt;&gt;Criteria!$C$9),1,0)</f>
        <v>1</v>
      </c>
    </row>
    <row r="1159" customFormat="false" ht="15" hidden="false" customHeight="false" outlineLevel="0" collapsed="false">
      <c r="A1159" s="8" t="s">
        <v>2263</v>
      </c>
      <c r="B1159" s="8" t="s">
        <v>2264</v>
      </c>
      <c r="C1159" s="8" t="s">
        <v>32</v>
      </c>
      <c r="D1159" s="8" t="s">
        <v>48</v>
      </c>
      <c r="E1159" s="8" t="s">
        <v>38</v>
      </c>
      <c r="F1159" s="8" t="s">
        <v>33</v>
      </c>
      <c r="G1159" s="9" t="n">
        <v>81800</v>
      </c>
      <c r="H1159" s="8" t="n">
        <v>48</v>
      </c>
      <c r="I1159" s="8" t="n">
        <v>41</v>
      </c>
      <c r="J1159" s="8" t="n">
        <v>0</v>
      </c>
      <c r="K1159" s="10" t="n">
        <v>0.11</v>
      </c>
      <c r="L1159" s="8" t="s">
        <v>39</v>
      </c>
      <c r="M1159" s="11" t="n">
        <f aca="false">IF(AND(H1159&lt;=Criteria!$C$6,J1159&lt;=Criteria!$C$7,L1159="Yes",OR(C1159&lt;&gt;"Catering",K1159&gt;=Criteria!$C$8),D1159&lt;&gt;Criteria!$C$9),1,0)</f>
        <v>1</v>
      </c>
    </row>
    <row r="1160" customFormat="false" ht="15" hidden="false" customHeight="false" outlineLevel="0" collapsed="false">
      <c r="A1160" s="12" t="s">
        <v>2265</v>
      </c>
      <c r="B1160" s="12" t="s">
        <v>2266</v>
      </c>
      <c r="C1160" s="12" t="s">
        <v>32</v>
      </c>
      <c r="D1160" s="12" t="s">
        <v>42</v>
      </c>
      <c r="E1160" s="12" t="s">
        <v>38</v>
      </c>
      <c r="F1160" s="12" t="s">
        <v>33</v>
      </c>
      <c r="G1160" s="13" t="n">
        <v>101400</v>
      </c>
      <c r="H1160" s="12" t="n">
        <v>48</v>
      </c>
      <c r="I1160" s="12" t="n">
        <v>24</v>
      </c>
      <c r="J1160" s="12" t="n">
        <v>0</v>
      </c>
      <c r="K1160" s="14" t="n">
        <v>0.11</v>
      </c>
      <c r="L1160" s="12" t="s">
        <v>39</v>
      </c>
      <c r="M1160" s="15" t="n">
        <f aca="false">IF(AND(H1160&lt;=Criteria!$C$6,J1160&lt;=Criteria!$C$7,L1160="Yes",OR(C1160&lt;&gt;"Catering",K1160&gt;=Criteria!$C$8),D1160&lt;&gt;Criteria!$C$9),1,0)</f>
        <v>1</v>
      </c>
    </row>
    <row r="1161" customFormat="false" ht="15" hidden="false" customHeight="false" outlineLevel="0" collapsed="false">
      <c r="A1161" s="8" t="s">
        <v>2267</v>
      </c>
      <c r="B1161" s="8" t="s">
        <v>2268</v>
      </c>
      <c r="C1161" s="8" t="s">
        <v>32</v>
      </c>
      <c r="D1161" s="8" t="s">
        <v>42</v>
      </c>
      <c r="E1161" s="8" t="s">
        <v>38</v>
      </c>
      <c r="F1161" s="8" t="s">
        <v>25</v>
      </c>
      <c r="G1161" s="9" t="n">
        <v>93400</v>
      </c>
      <c r="H1161" s="8" t="n">
        <v>36</v>
      </c>
      <c r="I1161" s="8" t="n">
        <v>29</v>
      </c>
      <c r="J1161" s="8" t="n">
        <v>0</v>
      </c>
      <c r="K1161" s="10" t="n">
        <v>0.15</v>
      </c>
      <c r="L1161" s="8" t="s">
        <v>39</v>
      </c>
      <c r="M1161" s="11" t="n">
        <f aca="false">IF(AND(H1161&lt;=Criteria!$C$6,J1161&lt;=Criteria!$C$7,L1161="Yes",OR(C1161&lt;&gt;"Catering",K1161&gt;=Criteria!$C$8),D1161&lt;&gt;Criteria!$C$9),1,0)</f>
        <v>1</v>
      </c>
    </row>
    <row r="1162" customFormat="false" ht="15" hidden="false" customHeight="false" outlineLevel="0" collapsed="false">
      <c r="A1162" s="12" t="s">
        <v>2269</v>
      </c>
      <c r="B1162" s="12" t="s">
        <v>2244</v>
      </c>
      <c r="C1162" s="12" t="s">
        <v>36</v>
      </c>
      <c r="D1162" s="12" t="s">
        <v>48</v>
      </c>
      <c r="E1162" s="12" t="s">
        <v>38</v>
      </c>
      <c r="F1162" s="12" t="s">
        <v>53</v>
      </c>
      <c r="G1162" s="13" t="n">
        <v>114600</v>
      </c>
      <c r="H1162" s="12" t="n">
        <v>60</v>
      </c>
      <c r="I1162" s="12" t="n">
        <v>52</v>
      </c>
      <c r="J1162" s="12" t="n">
        <v>0</v>
      </c>
      <c r="K1162" s="14" t="n">
        <v>0.07</v>
      </c>
      <c r="L1162" s="12" t="s">
        <v>39</v>
      </c>
      <c r="M1162" s="15" t="n">
        <f aca="false">IF(AND(H1162&lt;=Criteria!$C$6,J1162&lt;=Criteria!$C$7,L1162="Yes",OR(C1162&lt;&gt;"Catering",K1162&gt;=Criteria!$C$8),D1162&lt;&gt;Criteria!$C$9),1,0)</f>
        <v>1</v>
      </c>
    </row>
    <row r="1163" customFormat="false" ht="15" hidden="false" customHeight="false" outlineLevel="0" collapsed="false">
      <c r="A1163" s="8" t="s">
        <v>2270</v>
      </c>
      <c r="B1163" s="8" t="s">
        <v>2271</v>
      </c>
      <c r="C1163" s="8" t="s">
        <v>32</v>
      </c>
      <c r="D1163" s="8" t="s">
        <v>42</v>
      </c>
      <c r="E1163" s="8" t="s">
        <v>38</v>
      </c>
      <c r="F1163" s="8" t="s">
        <v>25</v>
      </c>
      <c r="G1163" s="9" t="n">
        <v>149400</v>
      </c>
      <c r="H1163" s="8" t="n">
        <v>36</v>
      </c>
      <c r="I1163" s="8" t="n">
        <v>29</v>
      </c>
      <c r="J1163" s="8" t="n">
        <v>0</v>
      </c>
      <c r="K1163" s="10" t="n">
        <v>0.17</v>
      </c>
      <c r="L1163" s="8" t="s">
        <v>39</v>
      </c>
      <c r="M1163" s="11" t="n">
        <f aca="false">IF(AND(H1163&lt;=Criteria!$C$6,J1163&lt;=Criteria!$C$7,L1163="Yes",OR(C1163&lt;&gt;"Catering",K1163&gt;=Criteria!$C$8),D1163&lt;&gt;Criteria!$C$9),1,0)</f>
        <v>1</v>
      </c>
    </row>
    <row r="1164" customFormat="false" ht="15" hidden="false" customHeight="false" outlineLevel="0" collapsed="false">
      <c r="A1164" s="12" t="s">
        <v>2272</v>
      </c>
      <c r="B1164" s="12" t="s">
        <v>2273</v>
      </c>
      <c r="C1164" s="12" t="s">
        <v>32</v>
      </c>
      <c r="D1164" s="12" t="s">
        <v>61</v>
      </c>
      <c r="E1164" s="12" t="s">
        <v>24</v>
      </c>
      <c r="F1164" s="12" t="s">
        <v>25</v>
      </c>
      <c r="G1164" s="13" t="n">
        <v>54700</v>
      </c>
      <c r="H1164" s="12" t="n">
        <v>48</v>
      </c>
      <c r="I1164" s="12" t="n">
        <v>14</v>
      </c>
      <c r="J1164" s="12" t="n">
        <v>0</v>
      </c>
      <c r="K1164" s="14" t="n">
        <v>0.08</v>
      </c>
      <c r="L1164" s="12" t="s">
        <v>39</v>
      </c>
      <c r="M1164" s="15" t="n">
        <f aca="false">IF(AND(H1164&lt;=Criteria!$C$6,J1164&lt;=Criteria!$C$7,L1164="Yes",OR(C1164&lt;&gt;"Catering",K1164&gt;=Criteria!$C$8),D1164&lt;&gt;Criteria!$C$9),1,0)</f>
        <v>1</v>
      </c>
    </row>
    <row r="1165" customFormat="false" ht="15" hidden="false" customHeight="false" outlineLevel="0" collapsed="false">
      <c r="A1165" s="8" t="s">
        <v>2274</v>
      </c>
      <c r="B1165" s="8" t="s">
        <v>2275</v>
      </c>
      <c r="C1165" s="8" t="s">
        <v>36</v>
      </c>
      <c r="D1165" s="8" t="s">
        <v>37</v>
      </c>
      <c r="E1165" s="8" t="s">
        <v>38</v>
      </c>
      <c r="F1165" s="8" t="s">
        <v>53</v>
      </c>
      <c r="G1165" s="9" t="n">
        <v>179400</v>
      </c>
      <c r="H1165" s="8" t="n">
        <v>48</v>
      </c>
      <c r="I1165" s="8" t="n">
        <v>26</v>
      </c>
      <c r="J1165" s="8" t="n">
        <v>0</v>
      </c>
      <c r="K1165" s="10" t="n">
        <v>0.18</v>
      </c>
      <c r="L1165" s="8" t="s">
        <v>39</v>
      </c>
      <c r="M1165" s="11" t="n">
        <f aca="false">IF(AND(H1165&lt;=Criteria!$C$6,J1165&lt;=Criteria!$C$7,L1165="Yes",OR(C1165&lt;&gt;"Catering",K1165&gt;=Criteria!$C$8),D1165&lt;&gt;Criteria!$C$9),1,0)</f>
        <v>1</v>
      </c>
    </row>
    <row r="1166" customFormat="false" ht="15" hidden="false" customHeight="false" outlineLevel="0" collapsed="false">
      <c r="A1166" s="12" t="s">
        <v>2276</v>
      </c>
      <c r="B1166" s="12" t="s">
        <v>2277</v>
      </c>
      <c r="C1166" s="12" t="s">
        <v>32</v>
      </c>
      <c r="D1166" s="12" t="s">
        <v>42</v>
      </c>
      <c r="E1166" s="12" t="s">
        <v>38</v>
      </c>
      <c r="F1166" s="12" t="s">
        <v>33</v>
      </c>
      <c r="G1166" s="13" t="n">
        <v>138100</v>
      </c>
      <c r="H1166" s="12" t="n">
        <v>84</v>
      </c>
      <c r="I1166" s="12" t="n">
        <v>55</v>
      </c>
      <c r="J1166" s="12" t="n">
        <v>0</v>
      </c>
      <c r="K1166" s="14" t="n">
        <v>0.06</v>
      </c>
      <c r="L1166" s="12" t="s">
        <v>39</v>
      </c>
      <c r="M1166" s="15" t="n">
        <f aca="false">IF(AND(H1166&lt;=Criteria!$C$6,J1166&lt;=Criteria!$C$7,L1166="Yes",OR(C1166&lt;&gt;"Catering",K1166&gt;=Criteria!$C$8),D1166&lt;&gt;Criteria!$C$9),1,0)</f>
        <v>0</v>
      </c>
    </row>
    <row r="1167" customFormat="false" ht="15" hidden="false" customHeight="false" outlineLevel="0" collapsed="false">
      <c r="A1167" s="8" t="s">
        <v>2278</v>
      </c>
      <c r="B1167" s="8" t="s">
        <v>2279</v>
      </c>
      <c r="C1167" s="8" t="s">
        <v>36</v>
      </c>
      <c r="D1167" s="8" t="s">
        <v>42</v>
      </c>
      <c r="E1167" s="8" t="s">
        <v>38</v>
      </c>
      <c r="F1167" s="8" t="s">
        <v>33</v>
      </c>
      <c r="G1167" s="9" t="n">
        <v>254500</v>
      </c>
      <c r="H1167" s="8" t="n">
        <v>36</v>
      </c>
      <c r="I1167" s="8" t="n">
        <v>28</v>
      </c>
      <c r="J1167" s="8" t="n">
        <v>63</v>
      </c>
      <c r="K1167" s="10" t="n">
        <v>0.12</v>
      </c>
      <c r="L1167" s="8" t="s">
        <v>39</v>
      </c>
      <c r="M1167" s="11" t="n">
        <f aca="false">IF(AND(H1167&lt;=Criteria!$C$6,J1167&lt;=Criteria!$C$7,L1167="Yes",OR(C1167&lt;&gt;"Catering",K1167&gt;=Criteria!$C$8),D1167&lt;&gt;Criteria!$C$9),1,0)</f>
        <v>0</v>
      </c>
    </row>
    <row r="1168" customFormat="false" ht="15" hidden="false" customHeight="false" outlineLevel="0" collapsed="false">
      <c r="A1168" s="12" t="s">
        <v>2280</v>
      </c>
      <c r="B1168" s="12" t="s">
        <v>2281</v>
      </c>
      <c r="C1168" s="12" t="s">
        <v>22</v>
      </c>
      <c r="D1168" s="12" t="s">
        <v>133</v>
      </c>
      <c r="E1168" s="12" t="s">
        <v>24</v>
      </c>
      <c r="F1168" s="12" t="s">
        <v>53</v>
      </c>
      <c r="G1168" s="13" t="n">
        <v>106700</v>
      </c>
      <c r="H1168" s="12" t="n">
        <v>48</v>
      </c>
      <c r="I1168" s="12" t="n">
        <v>29</v>
      </c>
      <c r="J1168" s="12" t="n">
        <v>0</v>
      </c>
      <c r="K1168" s="14" t="n">
        <v>0.19</v>
      </c>
      <c r="L1168" s="12" t="s">
        <v>39</v>
      </c>
      <c r="M1168" s="15" t="n">
        <f aca="false">IF(AND(H1168&lt;=Criteria!$C$6,J1168&lt;=Criteria!$C$7,L1168="Yes",OR(C1168&lt;&gt;"Catering",K1168&gt;=Criteria!$C$8),D1168&lt;&gt;Criteria!$C$9),1,0)</f>
        <v>1</v>
      </c>
    </row>
    <row r="1169" customFormat="false" ht="15" hidden="false" customHeight="false" outlineLevel="0" collapsed="false">
      <c r="A1169" s="8" t="s">
        <v>2282</v>
      </c>
      <c r="B1169" s="8" t="s">
        <v>2283</v>
      </c>
      <c r="C1169" s="8" t="s">
        <v>32</v>
      </c>
      <c r="D1169" s="8" t="s">
        <v>37</v>
      </c>
      <c r="E1169" s="8" t="s">
        <v>38</v>
      </c>
      <c r="F1169" s="8" t="s">
        <v>33</v>
      </c>
      <c r="G1169" s="9" t="n">
        <v>66000</v>
      </c>
      <c r="H1169" s="8" t="n">
        <v>72</v>
      </c>
      <c r="I1169" s="8" t="n">
        <v>29</v>
      </c>
      <c r="J1169" s="8" t="n">
        <v>0</v>
      </c>
      <c r="K1169" s="10" t="n">
        <v>0.09</v>
      </c>
      <c r="L1169" s="8" t="s">
        <v>39</v>
      </c>
      <c r="M1169" s="11" t="n">
        <f aca="false">IF(AND(H1169&lt;=Criteria!$C$6,J1169&lt;=Criteria!$C$7,L1169="Yes",OR(C1169&lt;&gt;"Catering",K1169&gt;=Criteria!$C$8),D1169&lt;&gt;Criteria!$C$9),1,0)</f>
        <v>1</v>
      </c>
    </row>
    <row r="1170" customFormat="false" ht="15" hidden="false" customHeight="false" outlineLevel="0" collapsed="false">
      <c r="A1170" s="12" t="s">
        <v>2284</v>
      </c>
      <c r="B1170" s="12" t="s">
        <v>2285</v>
      </c>
      <c r="C1170" s="12" t="s">
        <v>22</v>
      </c>
      <c r="D1170" s="12" t="s">
        <v>48</v>
      </c>
      <c r="E1170" s="12" t="s">
        <v>38</v>
      </c>
      <c r="F1170" s="12" t="s">
        <v>53</v>
      </c>
      <c r="G1170" s="13" t="n">
        <v>79000</v>
      </c>
      <c r="H1170" s="12" t="n">
        <v>60</v>
      </c>
      <c r="I1170" s="12" t="n">
        <v>22</v>
      </c>
      <c r="J1170" s="12" t="n">
        <v>0</v>
      </c>
      <c r="K1170" s="14" t="n">
        <v>0.15</v>
      </c>
      <c r="L1170" s="12" t="s">
        <v>39</v>
      </c>
      <c r="M1170" s="15" t="n">
        <f aca="false">IF(AND(H1170&lt;=Criteria!$C$6,J1170&lt;=Criteria!$C$7,L1170="Yes",OR(C1170&lt;&gt;"Catering",K1170&gt;=Criteria!$C$8),D1170&lt;&gt;Criteria!$C$9),1,0)</f>
        <v>1</v>
      </c>
    </row>
    <row r="1171" customFormat="false" ht="15" hidden="false" customHeight="false" outlineLevel="0" collapsed="false">
      <c r="A1171" s="8" t="s">
        <v>2286</v>
      </c>
      <c r="B1171" s="8" t="s">
        <v>2287</v>
      </c>
      <c r="C1171" s="8" t="s">
        <v>36</v>
      </c>
      <c r="D1171" s="8" t="s">
        <v>48</v>
      </c>
      <c r="E1171" s="8" t="s">
        <v>38</v>
      </c>
      <c r="F1171" s="8" t="s">
        <v>33</v>
      </c>
      <c r="G1171" s="9" t="n">
        <v>103200</v>
      </c>
      <c r="H1171" s="8" t="n">
        <v>72</v>
      </c>
      <c r="I1171" s="8" t="n">
        <v>52</v>
      </c>
      <c r="J1171" s="8" t="n">
        <v>0</v>
      </c>
      <c r="K1171" s="10" t="n">
        <v>0.2</v>
      </c>
      <c r="L1171" s="8" t="s">
        <v>39</v>
      </c>
      <c r="M1171" s="11" t="n">
        <f aca="false">IF(AND(H1171&lt;=Criteria!$C$6,J1171&lt;=Criteria!$C$7,L1171="Yes",OR(C1171&lt;&gt;"Catering",K1171&gt;=Criteria!$C$8),D1171&lt;&gt;Criteria!$C$9),1,0)</f>
        <v>1</v>
      </c>
    </row>
    <row r="1172" customFormat="false" ht="15" hidden="false" customHeight="false" outlineLevel="0" collapsed="false">
      <c r="A1172" s="12" t="s">
        <v>2288</v>
      </c>
      <c r="B1172" s="12" t="s">
        <v>2289</v>
      </c>
      <c r="C1172" s="12" t="s">
        <v>32</v>
      </c>
      <c r="D1172" s="12" t="s">
        <v>108</v>
      </c>
      <c r="E1172" s="12" t="s">
        <v>108</v>
      </c>
      <c r="F1172" s="12" t="s">
        <v>33</v>
      </c>
      <c r="G1172" s="13" t="n">
        <v>144700</v>
      </c>
      <c r="H1172" s="12" t="n">
        <v>60</v>
      </c>
      <c r="I1172" s="12" t="n">
        <v>33</v>
      </c>
      <c r="J1172" s="12" t="n">
        <v>0</v>
      </c>
      <c r="K1172" s="14" t="n">
        <v>0.11</v>
      </c>
      <c r="L1172" s="12" t="s">
        <v>39</v>
      </c>
      <c r="M1172" s="15" t="n">
        <f aca="false">IF(AND(H1172&lt;=Criteria!$C$6,J1172&lt;=Criteria!$C$7,L1172="Yes",OR(C1172&lt;&gt;"Catering",K1172&gt;=Criteria!$C$8),D1172&lt;&gt;Criteria!$C$9),1,0)</f>
        <v>1</v>
      </c>
    </row>
    <row r="1173" customFormat="false" ht="15" hidden="false" customHeight="false" outlineLevel="0" collapsed="false">
      <c r="A1173" s="8" t="s">
        <v>2290</v>
      </c>
      <c r="B1173" s="8" t="s">
        <v>2291</v>
      </c>
      <c r="C1173" s="8" t="s">
        <v>22</v>
      </c>
      <c r="D1173" s="8" t="s">
        <v>48</v>
      </c>
      <c r="E1173" s="8" t="s">
        <v>38</v>
      </c>
      <c r="F1173" s="8" t="s">
        <v>33</v>
      </c>
      <c r="G1173" s="9" t="n">
        <v>67700</v>
      </c>
      <c r="H1173" s="8" t="n">
        <v>60</v>
      </c>
      <c r="I1173" s="8" t="n">
        <v>16</v>
      </c>
      <c r="J1173" s="8" t="n">
        <v>0</v>
      </c>
      <c r="K1173" s="10" t="n">
        <v>0.12</v>
      </c>
      <c r="L1173" s="8" t="s">
        <v>39</v>
      </c>
      <c r="M1173" s="11" t="n">
        <f aca="false">IF(AND(H1173&lt;=Criteria!$C$6,J1173&lt;=Criteria!$C$7,L1173="Yes",OR(C1173&lt;&gt;"Catering",K1173&gt;=Criteria!$C$8),D1173&lt;&gt;Criteria!$C$9),1,0)</f>
        <v>1</v>
      </c>
    </row>
    <row r="1174" customFormat="false" ht="15" hidden="false" customHeight="false" outlineLevel="0" collapsed="false">
      <c r="A1174" s="12" t="s">
        <v>2292</v>
      </c>
      <c r="B1174" s="12" t="s">
        <v>2293</v>
      </c>
      <c r="C1174" s="12" t="s">
        <v>36</v>
      </c>
      <c r="D1174" s="12" t="s">
        <v>23</v>
      </c>
      <c r="E1174" s="12" t="s">
        <v>24</v>
      </c>
      <c r="F1174" s="12" t="s">
        <v>33</v>
      </c>
      <c r="G1174" s="13" t="n">
        <v>218400</v>
      </c>
      <c r="H1174" s="12" t="n">
        <v>48</v>
      </c>
      <c r="I1174" s="12" t="n">
        <v>13</v>
      </c>
      <c r="J1174" s="12" t="n">
        <v>0</v>
      </c>
      <c r="K1174" s="14" t="n">
        <v>0.23</v>
      </c>
      <c r="L1174" s="12" t="s">
        <v>39</v>
      </c>
      <c r="M1174" s="15" t="n">
        <f aca="false">IF(AND(H1174&lt;=Criteria!$C$6,J1174&lt;=Criteria!$C$7,L1174="Yes",OR(C1174&lt;&gt;"Catering",K1174&gt;=Criteria!$C$8),D1174&lt;&gt;Criteria!$C$9),1,0)</f>
        <v>0</v>
      </c>
    </row>
    <row r="1175" customFormat="false" ht="15" hidden="false" customHeight="false" outlineLevel="0" collapsed="false">
      <c r="A1175" s="8" t="s">
        <v>2294</v>
      </c>
      <c r="B1175" s="8" t="s">
        <v>2244</v>
      </c>
      <c r="C1175" s="8" t="s">
        <v>36</v>
      </c>
      <c r="D1175" s="8" t="s">
        <v>61</v>
      </c>
      <c r="E1175" s="8" t="s">
        <v>24</v>
      </c>
      <c r="F1175" s="8" t="s">
        <v>25</v>
      </c>
      <c r="G1175" s="9" t="n">
        <v>59700</v>
      </c>
      <c r="H1175" s="8" t="n">
        <v>60</v>
      </c>
      <c r="I1175" s="8" t="n">
        <v>34</v>
      </c>
      <c r="J1175" s="8" t="n">
        <v>0</v>
      </c>
      <c r="K1175" s="10" t="n">
        <v>0.1</v>
      </c>
      <c r="L1175" s="8" t="s">
        <v>39</v>
      </c>
      <c r="M1175" s="11" t="n">
        <f aca="false">IF(AND(H1175&lt;=Criteria!$C$6,J1175&lt;=Criteria!$C$7,L1175="Yes",OR(C1175&lt;&gt;"Catering",K1175&gt;=Criteria!$C$8),D1175&lt;&gt;Criteria!$C$9),1,0)</f>
        <v>1</v>
      </c>
    </row>
    <row r="1176" customFormat="false" ht="15" hidden="false" customHeight="false" outlineLevel="0" collapsed="false">
      <c r="A1176" s="12" t="s">
        <v>2295</v>
      </c>
      <c r="B1176" s="12" t="s">
        <v>2296</v>
      </c>
      <c r="C1176" s="12" t="s">
        <v>32</v>
      </c>
      <c r="D1176" s="12" t="s">
        <v>37</v>
      </c>
      <c r="E1176" s="12" t="s">
        <v>38</v>
      </c>
      <c r="F1176" s="12" t="s">
        <v>33</v>
      </c>
      <c r="G1176" s="13" t="n">
        <v>86700</v>
      </c>
      <c r="H1176" s="12" t="n">
        <v>48</v>
      </c>
      <c r="I1176" s="12" t="n">
        <v>16</v>
      </c>
      <c r="J1176" s="12" t="n">
        <v>0</v>
      </c>
      <c r="K1176" s="14" t="n">
        <v>0.16</v>
      </c>
      <c r="L1176" s="12" t="s">
        <v>39</v>
      </c>
      <c r="M1176" s="15" t="n">
        <f aca="false">IF(AND(H1176&lt;=Criteria!$C$6,J1176&lt;=Criteria!$C$7,L1176="Yes",OR(C1176&lt;&gt;"Catering",K1176&gt;=Criteria!$C$8),D1176&lt;&gt;Criteria!$C$9),1,0)</f>
        <v>1</v>
      </c>
    </row>
    <row r="1177" customFormat="false" ht="15" hidden="false" customHeight="false" outlineLevel="0" collapsed="false">
      <c r="A1177" s="8" t="s">
        <v>2297</v>
      </c>
      <c r="B1177" s="8" t="s">
        <v>2298</v>
      </c>
      <c r="C1177" s="8" t="s">
        <v>32</v>
      </c>
      <c r="D1177" s="8" t="s">
        <v>46</v>
      </c>
      <c r="E1177" s="8" t="s">
        <v>24</v>
      </c>
      <c r="F1177" s="8" t="s">
        <v>33</v>
      </c>
      <c r="G1177" s="9" t="n">
        <v>169900</v>
      </c>
      <c r="H1177" s="8" t="n">
        <v>48</v>
      </c>
      <c r="I1177" s="8" t="n">
        <v>39</v>
      </c>
      <c r="J1177" s="8" t="n">
        <v>0</v>
      </c>
      <c r="K1177" s="10" t="n">
        <v>0.07</v>
      </c>
      <c r="L1177" s="8" t="s">
        <v>39</v>
      </c>
      <c r="M1177" s="11" t="n">
        <f aca="false">IF(AND(H1177&lt;=Criteria!$C$6,J1177&lt;=Criteria!$C$7,L1177="Yes",OR(C1177&lt;&gt;"Catering",K1177&gt;=Criteria!$C$8),D1177&lt;&gt;Criteria!$C$9),1,0)</f>
        <v>1</v>
      </c>
    </row>
    <row r="1178" customFormat="false" ht="15" hidden="false" customHeight="false" outlineLevel="0" collapsed="false">
      <c r="A1178" s="12" t="s">
        <v>2299</v>
      </c>
      <c r="B1178" s="12" t="s">
        <v>2300</v>
      </c>
      <c r="C1178" s="12" t="s">
        <v>36</v>
      </c>
      <c r="D1178" s="12" t="s">
        <v>48</v>
      </c>
      <c r="E1178" s="12" t="s">
        <v>38</v>
      </c>
      <c r="F1178" s="12" t="s">
        <v>25</v>
      </c>
      <c r="G1178" s="13" t="n">
        <v>72500</v>
      </c>
      <c r="H1178" s="12" t="n">
        <v>72</v>
      </c>
      <c r="I1178" s="12" t="n">
        <v>52</v>
      </c>
      <c r="J1178" s="12" t="n">
        <v>63</v>
      </c>
      <c r="K1178" s="14" t="n">
        <v>0.09</v>
      </c>
      <c r="L1178" s="12" t="s">
        <v>39</v>
      </c>
      <c r="M1178" s="15" t="n">
        <f aca="false">IF(AND(H1178&lt;=Criteria!$C$6,J1178&lt;=Criteria!$C$7,L1178="Yes",OR(C1178&lt;&gt;"Catering",K1178&gt;=Criteria!$C$8),D1178&lt;&gt;Criteria!$C$9),1,0)</f>
        <v>0</v>
      </c>
    </row>
    <row r="1179" customFormat="false" ht="15" hidden="false" customHeight="false" outlineLevel="0" collapsed="false">
      <c r="A1179" s="8" t="s">
        <v>2301</v>
      </c>
      <c r="B1179" s="8" t="s">
        <v>2302</v>
      </c>
      <c r="C1179" s="8" t="s">
        <v>32</v>
      </c>
      <c r="D1179" s="8" t="s">
        <v>48</v>
      </c>
      <c r="E1179" s="8" t="s">
        <v>38</v>
      </c>
      <c r="F1179" s="8" t="s">
        <v>53</v>
      </c>
      <c r="G1179" s="9" t="n">
        <v>203700</v>
      </c>
      <c r="H1179" s="8" t="n">
        <v>72</v>
      </c>
      <c r="I1179" s="8" t="n">
        <v>54</v>
      </c>
      <c r="J1179" s="8" t="n">
        <v>0</v>
      </c>
      <c r="K1179" s="10" t="n">
        <v>0.06</v>
      </c>
      <c r="L1179" s="8" t="s">
        <v>39</v>
      </c>
      <c r="M1179" s="11" t="n">
        <f aca="false">IF(AND(H1179&lt;=Criteria!$C$6,J1179&lt;=Criteria!$C$7,L1179="Yes",OR(C1179&lt;&gt;"Catering",K1179&gt;=Criteria!$C$8),D1179&lt;&gt;Criteria!$C$9),1,0)</f>
        <v>1</v>
      </c>
    </row>
    <row r="1180" customFormat="false" ht="15" hidden="false" customHeight="false" outlineLevel="0" collapsed="false">
      <c r="A1180" s="12" t="s">
        <v>2303</v>
      </c>
      <c r="B1180" s="12" t="s">
        <v>2304</v>
      </c>
      <c r="C1180" s="12" t="s">
        <v>32</v>
      </c>
      <c r="D1180" s="12" t="s">
        <v>37</v>
      </c>
      <c r="E1180" s="12" t="s">
        <v>38</v>
      </c>
      <c r="F1180" s="12" t="s">
        <v>25</v>
      </c>
      <c r="G1180" s="13" t="n">
        <v>109700</v>
      </c>
      <c r="H1180" s="12" t="n">
        <v>60</v>
      </c>
      <c r="I1180" s="12" t="n">
        <v>20</v>
      </c>
      <c r="J1180" s="12" t="n">
        <v>0</v>
      </c>
      <c r="K1180" s="14" t="n">
        <v>0.13</v>
      </c>
      <c r="L1180" s="12" t="s">
        <v>39</v>
      </c>
      <c r="M1180" s="15" t="n">
        <f aca="false">IF(AND(H1180&lt;=Criteria!$C$6,J1180&lt;=Criteria!$C$7,L1180="Yes",OR(C1180&lt;&gt;"Catering",K1180&gt;=Criteria!$C$8),D1180&lt;&gt;Criteria!$C$9),1,0)</f>
        <v>1</v>
      </c>
    </row>
    <row r="1181" customFormat="false" ht="15" hidden="false" customHeight="false" outlineLevel="0" collapsed="false">
      <c r="A1181" s="8" t="s">
        <v>2305</v>
      </c>
      <c r="B1181" s="8" t="s">
        <v>2306</v>
      </c>
      <c r="C1181" s="8" t="s">
        <v>36</v>
      </c>
      <c r="D1181" s="8" t="s">
        <v>108</v>
      </c>
      <c r="E1181" s="8" t="s">
        <v>108</v>
      </c>
      <c r="F1181" s="8" t="s">
        <v>25</v>
      </c>
      <c r="G1181" s="9" t="n">
        <v>175300</v>
      </c>
      <c r="H1181" s="8" t="n">
        <v>84</v>
      </c>
      <c r="I1181" s="8" t="n">
        <v>59</v>
      </c>
      <c r="J1181" s="8" t="n">
        <v>0</v>
      </c>
      <c r="K1181" s="10" t="n">
        <v>0.25</v>
      </c>
      <c r="L1181" s="8" t="s">
        <v>39</v>
      </c>
      <c r="M1181" s="11" t="n">
        <f aca="false">IF(AND(H1181&lt;=Criteria!$C$6,J1181&lt;=Criteria!$C$7,L1181="Yes",OR(C1181&lt;&gt;"Catering",K1181&gt;=Criteria!$C$8),D1181&lt;&gt;Criteria!$C$9),1,0)</f>
        <v>0</v>
      </c>
    </row>
    <row r="1182" customFormat="false" ht="15" hidden="false" customHeight="false" outlineLevel="0" collapsed="false">
      <c r="A1182" s="12" t="s">
        <v>2307</v>
      </c>
      <c r="B1182" s="12" t="s">
        <v>2308</v>
      </c>
      <c r="C1182" s="12" t="s">
        <v>22</v>
      </c>
      <c r="D1182" s="12" t="s">
        <v>37</v>
      </c>
      <c r="E1182" s="12" t="s">
        <v>38</v>
      </c>
      <c r="F1182" s="12" t="s">
        <v>25</v>
      </c>
      <c r="G1182" s="13" t="n">
        <v>100200</v>
      </c>
      <c r="H1182" s="12" t="n">
        <v>48</v>
      </c>
      <c r="I1182" s="12" t="n">
        <v>14</v>
      </c>
      <c r="J1182" s="12" t="n">
        <v>0</v>
      </c>
      <c r="K1182" s="14" t="n">
        <v>0</v>
      </c>
      <c r="L1182" s="12" t="s">
        <v>39</v>
      </c>
      <c r="M1182" s="15" t="n">
        <f aca="false">IF(AND(H1182&lt;=Criteria!$C$6,J1182&lt;=Criteria!$C$7,L1182="Yes",OR(C1182&lt;&gt;"Catering",K1182&gt;=Criteria!$C$8),D1182&lt;&gt;Criteria!$C$9),1,0)</f>
        <v>0</v>
      </c>
    </row>
    <row r="1183" customFormat="false" ht="15" hidden="false" customHeight="false" outlineLevel="0" collapsed="false">
      <c r="A1183" s="8" t="s">
        <v>2309</v>
      </c>
      <c r="B1183" s="8" t="s">
        <v>2310</v>
      </c>
      <c r="C1183" s="8" t="s">
        <v>22</v>
      </c>
      <c r="D1183" s="8" t="s">
        <v>42</v>
      </c>
      <c r="E1183" s="8" t="s">
        <v>38</v>
      </c>
      <c r="F1183" s="8" t="s">
        <v>33</v>
      </c>
      <c r="G1183" s="9" t="n">
        <v>49600</v>
      </c>
      <c r="H1183" s="8" t="n">
        <v>60</v>
      </c>
      <c r="I1183" s="8" t="n">
        <v>49</v>
      </c>
      <c r="J1183" s="8" t="n">
        <v>0</v>
      </c>
      <c r="K1183" s="10" t="n">
        <v>0</v>
      </c>
      <c r="L1183" s="8" t="s">
        <v>39</v>
      </c>
      <c r="M1183" s="11" t="n">
        <f aca="false">IF(AND(H1183&lt;=Criteria!$C$6,J1183&lt;=Criteria!$C$7,L1183="Yes",OR(C1183&lt;&gt;"Catering",K1183&gt;=Criteria!$C$8),D1183&lt;&gt;Criteria!$C$9),1,0)</f>
        <v>0</v>
      </c>
    </row>
    <row r="1184" customFormat="false" ht="15" hidden="false" customHeight="false" outlineLevel="0" collapsed="false">
      <c r="A1184" s="12" t="s">
        <v>2311</v>
      </c>
      <c r="B1184" s="12" t="s">
        <v>2312</v>
      </c>
      <c r="C1184" s="12" t="s">
        <v>32</v>
      </c>
      <c r="D1184" s="12" t="s">
        <v>37</v>
      </c>
      <c r="E1184" s="12" t="s">
        <v>38</v>
      </c>
      <c r="F1184" s="12" t="s">
        <v>25</v>
      </c>
      <c r="G1184" s="13" t="n">
        <v>216800</v>
      </c>
      <c r="H1184" s="12" t="n">
        <v>60</v>
      </c>
      <c r="I1184" s="12" t="n">
        <v>16</v>
      </c>
      <c r="J1184" s="12" t="n">
        <v>0</v>
      </c>
      <c r="K1184" s="14" t="n">
        <v>0.17</v>
      </c>
      <c r="L1184" s="12" t="s">
        <v>39</v>
      </c>
      <c r="M1184" s="15" t="n">
        <f aca="false">IF(AND(H1184&lt;=Criteria!$C$6,J1184&lt;=Criteria!$C$7,L1184="Yes",OR(C1184&lt;&gt;"Catering",K1184&gt;=Criteria!$C$8),D1184&lt;&gt;Criteria!$C$9),1,0)</f>
        <v>1</v>
      </c>
    </row>
    <row r="1185" customFormat="false" ht="15" hidden="false" customHeight="false" outlineLevel="0" collapsed="false">
      <c r="A1185" s="8" t="s">
        <v>2313</v>
      </c>
      <c r="B1185" s="8" t="s">
        <v>2314</v>
      </c>
      <c r="C1185" s="8" t="s">
        <v>22</v>
      </c>
      <c r="D1185" s="8" t="s">
        <v>108</v>
      </c>
      <c r="E1185" s="8" t="s">
        <v>108</v>
      </c>
      <c r="F1185" s="8" t="s">
        <v>25</v>
      </c>
      <c r="G1185" s="9" t="n">
        <v>38300</v>
      </c>
      <c r="H1185" s="8" t="n">
        <v>48</v>
      </c>
      <c r="I1185" s="8" t="n">
        <v>41</v>
      </c>
      <c r="J1185" s="8" t="n">
        <v>0</v>
      </c>
      <c r="K1185" s="10" t="n">
        <v>0.23</v>
      </c>
      <c r="L1185" s="8" t="s">
        <v>39</v>
      </c>
      <c r="M1185" s="11" t="n">
        <f aca="false">IF(AND(H1185&lt;=Criteria!$C$6,J1185&lt;=Criteria!$C$7,L1185="Yes",OR(C1185&lt;&gt;"Catering",K1185&gt;=Criteria!$C$8),D1185&lt;&gt;Criteria!$C$9),1,0)</f>
        <v>1</v>
      </c>
    </row>
    <row r="1186" customFormat="false" ht="15" hidden="false" customHeight="false" outlineLevel="0" collapsed="false">
      <c r="A1186" s="12" t="s">
        <v>2315</v>
      </c>
      <c r="B1186" s="12" t="s">
        <v>2316</v>
      </c>
      <c r="C1186" s="12" t="s">
        <v>22</v>
      </c>
      <c r="D1186" s="12" t="s">
        <v>37</v>
      </c>
      <c r="E1186" s="12" t="s">
        <v>38</v>
      </c>
      <c r="F1186" s="12" t="s">
        <v>53</v>
      </c>
      <c r="G1186" s="13" t="n">
        <v>60800</v>
      </c>
      <c r="H1186" s="12" t="n">
        <v>72</v>
      </c>
      <c r="I1186" s="12" t="n">
        <v>31</v>
      </c>
      <c r="J1186" s="12" t="n">
        <v>0</v>
      </c>
      <c r="K1186" s="14" t="n">
        <v>0.22</v>
      </c>
      <c r="L1186" s="12" t="s">
        <v>39</v>
      </c>
      <c r="M1186" s="15" t="n">
        <f aca="false">IF(AND(H1186&lt;=Criteria!$C$6,J1186&lt;=Criteria!$C$7,L1186="Yes",OR(C1186&lt;&gt;"Catering",K1186&gt;=Criteria!$C$8),D1186&lt;&gt;Criteria!$C$9),1,0)</f>
        <v>1</v>
      </c>
    </row>
    <row r="1187" customFormat="false" ht="15" hidden="false" customHeight="false" outlineLevel="0" collapsed="false">
      <c r="A1187" s="8" t="s">
        <v>2317</v>
      </c>
      <c r="B1187" s="8" t="s">
        <v>2318</v>
      </c>
      <c r="C1187" s="8" t="s">
        <v>32</v>
      </c>
      <c r="D1187" s="8" t="s">
        <v>48</v>
      </c>
      <c r="E1187" s="8" t="s">
        <v>38</v>
      </c>
      <c r="F1187" s="8" t="s">
        <v>25</v>
      </c>
      <c r="G1187" s="9" t="n">
        <v>166200</v>
      </c>
      <c r="H1187" s="8" t="n">
        <v>60</v>
      </c>
      <c r="I1187" s="8" t="n">
        <v>47</v>
      </c>
      <c r="J1187" s="8" t="n">
        <v>0</v>
      </c>
      <c r="K1187" s="10" t="n">
        <v>0.08</v>
      </c>
      <c r="L1187" s="8" t="s">
        <v>39</v>
      </c>
      <c r="M1187" s="11" t="n">
        <f aca="false">IF(AND(H1187&lt;=Criteria!$C$6,J1187&lt;=Criteria!$C$7,L1187="Yes",OR(C1187&lt;&gt;"Catering",K1187&gt;=Criteria!$C$8),D1187&lt;&gt;Criteria!$C$9),1,0)</f>
        <v>1</v>
      </c>
    </row>
    <row r="1188" customFormat="false" ht="15" hidden="false" customHeight="false" outlineLevel="0" collapsed="false">
      <c r="A1188" s="12" t="s">
        <v>2319</v>
      </c>
      <c r="B1188" s="12" t="s">
        <v>2244</v>
      </c>
      <c r="C1188" s="12" t="s">
        <v>22</v>
      </c>
      <c r="D1188" s="12" t="s">
        <v>133</v>
      </c>
      <c r="E1188" s="12" t="s">
        <v>24</v>
      </c>
      <c r="F1188" s="12" t="s">
        <v>53</v>
      </c>
      <c r="G1188" s="13" t="n">
        <v>103200</v>
      </c>
      <c r="H1188" s="12" t="n">
        <v>48</v>
      </c>
      <c r="I1188" s="12" t="n">
        <v>29</v>
      </c>
      <c r="J1188" s="12" t="n">
        <v>0</v>
      </c>
      <c r="K1188" s="14" t="n">
        <v>0.07</v>
      </c>
      <c r="L1188" s="12" t="s">
        <v>39</v>
      </c>
      <c r="M1188" s="15" t="n">
        <f aca="false">IF(AND(H1188&lt;=Criteria!$C$6,J1188&lt;=Criteria!$C$7,L1188="Yes",OR(C1188&lt;&gt;"Catering",K1188&gt;=Criteria!$C$8),D1188&lt;&gt;Criteria!$C$9),1,0)</f>
        <v>0</v>
      </c>
    </row>
    <row r="1189" customFormat="false" ht="15" hidden="false" customHeight="false" outlineLevel="0" collapsed="false">
      <c r="A1189" s="8" t="s">
        <v>2320</v>
      </c>
      <c r="B1189" s="8" t="s">
        <v>2321</v>
      </c>
      <c r="C1189" s="8" t="s">
        <v>32</v>
      </c>
      <c r="D1189" s="8" t="s">
        <v>133</v>
      </c>
      <c r="E1189" s="8" t="s">
        <v>24</v>
      </c>
      <c r="F1189" s="8" t="s">
        <v>53</v>
      </c>
      <c r="G1189" s="9" t="n">
        <v>84400</v>
      </c>
      <c r="H1189" s="8" t="n">
        <v>72</v>
      </c>
      <c r="I1189" s="8" t="n">
        <v>22</v>
      </c>
      <c r="J1189" s="8" t="n">
        <v>0</v>
      </c>
      <c r="K1189" s="10" t="n">
        <v>0.12</v>
      </c>
      <c r="L1189" s="8" t="s">
        <v>39</v>
      </c>
      <c r="M1189" s="11" t="n">
        <f aca="false">IF(AND(H1189&lt;=Criteria!$C$6,J1189&lt;=Criteria!$C$7,L1189="Yes",OR(C1189&lt;&gt;"Catering",K1189&gt;=Criteria!$C$8),D1189&lt;&gt;Criteria!$C$9),1,0)</f>
        <v>1</v>
      </c>
    </row>
    <row r="1190" customFormat="false" ht="15" hidden="false" customHeight="false" outlineLevel="0" collapsed="false">
      <c r="A1190" s="12" t="s">
        <v>2322</v>
      </c>
      <c r="B1190" s="12" t="s">
        <v>2323</v>
      </c>
      <c r="C1190" s="12" t="s">
        <v>32</v>
      </c>
      <c r="D1190" s="12" t="s">
        <v>42</v>
      </c>
      <c r="E1190" s="12" t="s">
        <v>38</v>
      </c>
      <c r="F1190" s="12" t="s">
        <v>33</v>
      </c>
      <c r="G1190" s="13" t="n">
        <v>173800</v>
      </c>
      <c r="H1190" s="12" t="n">
        <v>60</v>
      </c>
      <c r="I1190" s="12" t="n">
        <v>47</v>
      </c>
      <c r="J1190" s="12" t="n">
        <v>0</v>
      </c>
      <c r="K1190" s="14" t="n">
        <v>0.15</v>
      </c>
      <c r="L1190" s="12" t="s">
        <v>39</v>
      </c>
      <c r="M1190" s="15" t="n">
        <f aca="false">IF(AND(H1190&lt;=Criteria!$C$6,J1190&lt;=Criteria!$C$7,L1190="Yes",OR(C1190&lt;&gt;"Catering",K1190&gt;=Criteria!$C$8),D1190&lt;&gt;Criteria!$C$9),1,0)</f>
        <v>1</v>
      </c>
    </row>
    <row r="1191" customFormat="false" ht="15" hidden="false" customHeight="false" outlineLevel="0" collapsed="false">
      <c r="A1191" s="8" t="s">
        <v>2324</v>
      </c>
      <c r="B1191" s="8" t="s">
        <v>2325</v>
      </c>
      <c r="C1191" s="8" t="s">
        <v>32</v>
      </c>
      <c r="D1191" s="8" t="s">
        <v>108</v>
      </c>
      <c r="E1191" s="8" t="s">
        <v>108</v>
      </c>
      <c r="F1191" s="8" t="s">
        <v>25</v>
      </c>
      <c r="G1191" s="9" t="n">
        <v>51400</v>
      </c>
      <c r="H1191" s="8" t="n">
        <v>36</v>
      </c>
      <c r="I1191" s="8" t="n">
        <v>14</v>
      </c>
      <c r="J1191" s="8" t="n">
        <v>0</v>
      </c>
      <c r="K1191" s="10" t="n">
        <v>0.23</v>
      </c>
      <c r="L1191" s="8" t="s">
        <v>39</v>
      </c>
      <c r="M1191" s="11" t="n">
        <f aca="false">IF(AND(H1191&lt;=Criteria!$C$6,J1191&lt;=Criteria!$C$7,L1191="Yes",OR(C1191&lt;&gt;"Catering",K1191&gt;=Criteria!$C$8),D1191&lt;&gt;Criteria!$C$9),1,0)</f>
        <v>1</v>
      </c>
    </row>
    <row r="1192" customFormat="false" ht="15" hidden="false" customHeight="false" outlineLevel="0" collapsed="false">
      <c r="A1192" s="12" t="s">
        <v>2326</v>
      </c>
      <c r="B1192" s="12" t="s">
        <v>2327</v>
      </c>
      <c r="C1192" s="12" t="s">
        <v>36</v>
      </c>
      <c r="D1192" s="12" t="s">
        <v>75</v>
      </c>
      <c r="E1192" s="12" t="s">
        <v>24</v>
      </c>
      <c r="F1192" s="12" t="s">
        <v>33</v>
      </c>
      <c r="G1192" s="13" t="n">
        <v>341900</v>
      </c>
      <c r="H1192" s="12" t="n">
        <v>48</v>
      </c>
      <c r="I1192" s="12" t="n">
        <v>43</v>
      </c>
      <c r="J1192" s="12" t="n">
        <v>0</v>
      </c>
      <c r="K1192" s="14" t="n">
        <v>0.08</v>
      </c>
      <c r="L1192" s="12" t="s">
        <v>39</v>
      </c>
      <c r="M1192" s="15" t="n">
        <f aca="false">IF(AND(H1192&lt;=Criteria!$C$6,J1192&lt;=Criteria!$C$7,L1192="Yes",OR(C1192&lt;&gt;"Catering",K1192&gt;=Criteria!$C$8),D1192&lt;&gt;Criteria!$C$9),1,0)</f>
        <v>1</v>
      </c>
    </row>
    <row r="1193" customFormat="false" ht="15" hidden="false" customHeight="false" outlineLevel="0" collapsed="false">
      <c r="A1193" s="8" t="s">
        <v>2328</v>
      </c>
      <c r="B1193" s="8" t="s">
        <v>2329</v>
      </c>
      <c r="C1193" s="8" t="s">
        <v>36</v>
      </c>
      <c r="D1193" s="8" t="s">
        <v>108</v>
      </c>
      <c r="E1193" s="8" t="s">
        <v>108</v>
      </c>
      <c r="F1193" s="8" t="s">
        <v>53</v>
      </c>
      <c r="G1193" s="9" t="n">
        <v>153100</v>
      </c>
      <c r="H1193" s="8" t="n">
        <v>72</v>
      </c>
      <c r="I1193" s="8" t="n">
        <v>51</v>
      </c>
      <c r="J1193" s="8" t="n">
        <v>0</v>
      </c>
      <c r="K1193" s="10" t="n">
        <v>0.18</v>
      </c>
      <c r="L1193" s="8" t="s">
        <v>39</v>
      </c>
      <c r="M1193" s="11" t="n">
        <f aca="false">IF(AND(H1193&lt;=Criteria!$C$6,J1193&lt;=Criteria!$C$7,L1193="Yes",OR(C1193&lt;&gt;"Catering",K1193&gt;=Criteria!$C$8),D1193&lt;&gt;Criteria!$C$9),1,0)</f>
        <v>1</v>
      </c>
    </row>
    <row r="1194" customFormat="false" ht="15" hidden="false" customHeight="false" outlineLevel="0" collapsed="false">
      <c r="A1194" s="12" t="s">
        <v>2330</v>
      </c>
      <c r="B1194" s="12" t="s">
        <v>2331</v>
      </c>
      <c r="C1194" s="12" t="s">
        <v>32</v>
      </c>
      <c r="D1194" s="12" t="s">
        <v>42</v>
      </c>
      <c r="E1194" s="12" t="s">
        <v>38</v>
      </c>
      <c r="F1194" s="12" t="s">
        <v>33</v>
      </c>
      <c r="G1194" s="13" t="n">
        <v>183500</v>
      </c>
      <c r="H1194" s="12" t="n">
        <v>60</v>
      </c>
      <c r="I1194" s="12" t="n">
        <v>23</v>
      </c>
      <c r="J1194" s="12" t="n">
        <v>0</v>
      </c>
      <c r="K1194" s="14" t="n">
        <v>0.14</v>
      </c>
      <c r="L1194" s="12" t="s">
        <v>39</v>
      </c>
      <c r="M1194" s="15" t="n">
        <f aca="false">IF(AND(H1194&lt;=Criteria!$C$6,J1194&lt;=Criteria!$C$7,L1194="Yes",OR(C1194&lt;&gt;"Catering",K1194&gt;=Criteria!$C$8),D1194&lt;&gt;Criteria!$C$9),1,0)</f>
        <v>1</v>
      </c>
    </row>
    <row r="1195" customFormat="false" ht="15" hidden="false" customHeight="false" outlineLevel="0" collapsed="false">
      <c r="A1195" s="8" t="s">
        <v>2332</v>
      </c>
      <c r="B1195" s="8" t="s">
        <v>2333</v>
      </c>
      <c r="C1195" s="8" t="s">
        <v>36</v>
      </c>
      <c r="D1195" s="8" t="s">
        <v>42</v>
      </c>
      <c r="E1195" s="8" t="s">
        <v>38</v>
      </c>
      <c r="F1195" s="8" t="s">
        <v>25</v>
      </c>
      <c r="G1195" s="9" t="n">
        <v>85300</v>
      </c>
      <c r="H1195" s="8" t="n">
        <v>72</v>
      </c>
      <c r="I1195" s="8" t="n">
        <v>52</v>
      </c>
      <c r="J1195" s="8" t="n">
        <v>0</v>
      </c>
      <c r="K1195" s="10" t="n">
        <v>0.17</v>
      </c>
      <c r="L1195" s="8" t="s">
        <v>39</v>
      </c>
      <c r="M1195" s="11" t="n">
        <f aca="false">IF(AND(H1195&lt;=Criteria!$C$6,J1195&lt;=Criteria!$C$7,L1195="Yes",OR(C1195&lt;&gt;"Catering",K1195&gt;=Criteria!$C$8),D1195&lt;&gt;Criteria!$C$9),1,0)</f>
        <v>1</v>
      </c>
    </row>
    <row r="1196" customFormat="false" ht="15" hidden="false" customHeight="false" outlineLevel="0" collapsed="false">
      <c r="A1196" s="12" t="s">
        <v>2334</v>
      </c>
      <c r="B1196" s="12" t="s">
        <v>2335</v>
      </c>
      <c r="C1196" s="12" t="s">
        <v>22</v>
      </c>
      <c r="D1196" s="12" t="s">
        <v>23</v>
      </c>
      <c r="E1196" s="12" t="s">
        <v>24</v>
      </c>
      <c r="F1196" s="12" t="s">
        <v>53</v>
      </c>
      <c r="G1196" s="13" t="n">
        <v>33200</v>
      </c>
      <c r="H1196" s="12" t="n">
        <v>60</v>
      </c>
      <c r="I1196" s="12" t="n">
        <v>46</v>
      </c>
      <c r="J1196" s="12" t="n">
        <v>0</v>
      </c>
      <c r="K1196" s="14" t="n">
        <v>0.21</v>
      </c>
      <c r="L1196" s="12" t="s">
        <v>39</v>
      </c>
      <c r="M1196" s="15" t="n">
        <f aca="false">IF(AND(H1196&lt;=Criteria!$C$6,J1196&lt;=Criteria!$C$7,L1196="Yes",OR(C1196&lt;&gt;"Catering",K1196&gt;=Criteria!$C$8),D1196&lt;&gt;Criteria!$C$9),1,0)</f>
        <v>0</v>
      </c>
    </row>
    <row r="1197" customFormat="false" ht="15" hidden="false" customHeight="false" outlineLevel="0" collapsed="false">
      <c r="A1197" s="8" t="s">
        <v>2336</v>
      </c>
      <c r="B1197" s="8" t="s">
        <v>2337</v>
      </c>
      <c r="C1197" s="8" t="s">
        <v>32</v>
      </c>
      <c r="D1197" s="8" t="s">
        <v>37</v>
      </c>
      <c r="E1197" s="8" t="s">
        <v>38</v>
      </c>
      <c r="F1197" s="8" t="s">
        <v>33</v>
      </c>
      <c r="G1197" s="9" t="n">
        <v>131600</v>
      </c>
      <c r="H1197" s="8" t="n">
        <v>72</v>
      </c>
      <c r="I1197" s="8" t="n">
        <v>20</v>
      </c>
      <c r="J1197" s="8" t="n">
        <v>0</v>
      </c>
      <c r="K1197" s="10" t="n">
        <v>0.08</v>
      </c>
      <c r="L1197" s="8" t="s">
        <v>39</v>
      </c>
      <c r="M1197" s="11" t="n">
        <f aca="false">IF(AND(H1197&lt;=Criteria!$C$6,J1197&lt;=Criteria!$C$7,L1197="Yes",OR(C1197&lt;&gt;"Catering",K1197&gt;=Criteria!$C$8),D1197&lt;&gt;Criteria!$C$9),1,0)</f>
        <v>1</v>
      </c>
    </row>
    <row r="1198" customFormat="false" ht="15" hidden="false" customHeight="false" outlineLevel="0" collapsed="false">
      <c r="A1198" s="12" t="s">
        <v>2338</v>
      </c>
      <c r="B1198" s="12" t="s">
        <v>2339</v>
      </c>
      <c r="C1198" s="12" t="s">
        <v>32</v>
      </c>
      <c r="D1198" s="12" t="s">
        <v>108</v>
      </c>
      <c r="E1198" s="12" t="s">
        <v>108</v>
      </c>
      <c r="F1198" s="12" t="s">
        <v>33</v>
      </c>
      <c r="G1198" s="13" t="n">
        <v>109400</v>
      </c>
      <c r="H1198" s="12" t="n">
        <v>36</v>
      </c>
      <c r="I1198" s="12" t="n">
        <v>31</v>
      </c>
      <c r="J1198" s="12" t="n">
        <v>0</v>
      </c>
      <c r="K1198" s="14" t="n">
        <v>0.18</v>
      </c>
      <c r="L1198" s="12" t="s">
        <v>39</v>
      </c>
      <c r="M1198" s="15" t="n">
        <f aca="false">IF(AND(H1198&lt;=Criteria!$C$6,J1198&lt;=Criteria!$C$7,L1198="Yes",OR(C1198&lt;&gt;"Catering",K1198&gt;=Criteria!$C$8),D1198&lt;&gt;Criteria!$C$9),1,0)</f>
        <v>1</v>
      </c>
    </row>
    <row r="1199" customFormat="false" ht="15" hidden="false" customHeight="false" outlineLevel="0" collapsed="false">
      <c r="A1199" s="8" t="s">
        <v>2340</v>
      </c>
      <c r="B1199" s="8" t="s">
        <v>2341</v>
      </c>
      <c r="C1199" s="8" t="s">
        <v>22</v>
      </c>
      <c r="D1199" s="8" t="s">
        <v>48</v>
      </c>
      <c r="E1199" s="8" t="s">
        <v>38</v>
      </c>
      <c r="F1199" s="8" t="s">
        <v>25</v>
      </c>
      <c r="G1199" s="9" t="n">
        <v>36100</v>
      </c>
      <c r="H1199" s="8" t="n">
        <v>48</v>
      </c>
      <c r="I1199" s="8" t="n">
        <v>23</v>
      </c>
      <c r="J1199" s="8" t="n">
        <v>0</v>
      </c>
      <c r="K1199" s="10" t="n">
        <v>0.15</v>
      </c>
      <c r="L1199" s="8" t="s">
        <v>39</v>
      </c>
      <c r="M1199" s="11" t="n">
        <f aca="false">IF(AND(H1199&lt;=Criteria!$C$6,J1199&lt;=Criteria!$C$7,L1199="Yes",OR(C1199&lt;&gt;"Catering",K1199&gt;=Criteria!$C$8),D1199&lt;&gt;Criteria!$C$9),1,0)</f>
        <v>1</v>
      </c>
    </row>
    <row r="1200" customFormat="false" ht="15" hidden="false" customHeight="false" outlineLevel="0" collapsed="false">
      <c r="A1200" s="12" t="s">
        <v>2342</v>
      </c>
      <c r="B1200" s="12" t="s">
        <v>2343</v>
      </c>
      <c r="C1200" s="12" t="s">
        <v>32</v>
      </c>
      <c r="D1200" s="12" t="s">
        <v>48</v>
      </c>
      <c r="E1200" s="12" t="s">
        <v>38</v>
      </c>
      <c r="F1200" s="12" t="s">
        <v>53</v>
      </c>
      <c r="G1200" s="13" t="n">
        <v>175100</v>
      </c>
      <c r="H1200" s="12" t="n">
        <v>48</v>
      </c>
      <c r="I1200" s="12" t="n">
        <v>32</v>
      </c>
      <c r="J1200" s="12" t="n">
        <v>0</v>
      </c>
      <c r="K1200" s="14" t="n">
        <v>0.07</v>
      </c>
      <c r="L1200" s="12" t="s">
        <v>39</v>
      </c>
      <c r="M1200" s="15" t="n">
        <f aca="false">IF(AND(H1200&lt;=Criteria!$C$6,J1200&lt;=Criteria!$C$7,L1200="Yes",OR(C1200&lt;&gt;"Catering",K1200&gt;=Criteria!$C$8),D1200&lt;&gt;Criteria!$C$9),1,0)</f>
        <v>1</v>
      </c>
    </row>
    <row r="1201" customFormat="false" ht="15" hidden="false" customHeight="false" outlineLevel="0" collapsed="false">
      <c r="A1201" s="8" t="s">
        <v>2344</v>
      </c>
      <c r="B1201" s="8" t="s">
        <v>2345</v>
      </c>
      <c r="C1201" s="8" t="s">
        <v>32</v>
      </c>
      <c r="D1201" s="8" t="s">
        <v>42</v>
      </c>
      <c r="E1201" s="8" t="s">
        <v>38</v>
      </c>
      <c r="F1201" s="8" t="s">
        <v>33</v>
      </c>
      <c r="G1201" s="9" t="n">
        <v>233900</v>
      </c>
      <c r="H1201" s="8" t="n">
        <v>72</v>
      </c>
      <c r="I1201" s="8" t="n">
        <v>60</v>
      </c>
      <c r="J1201" s="8" t="n">
        <v>0</v>
      </c>
      <c r="K1201" s="10" t="n">
        <v>0.14</v>
      </c>
      <c r="L1201" s="8" t="s">
        <v>39</v>
      </c>
      <c r="M1201" s="11" t="n">
        <f aca="false">IF(AND(H1201&lt;=Criteria!$C$6,J1201&lt;=Criteria!$C$7,L1201="Yes",OR(C1201&lt;&gt;"Catering",K1201&gt;=Criteria!$C$8),D1201&lt;&gt;Criteria!$C$9),1,0)</f>
        <v>1</v>
      </c>
    </row>
    <row r="1202" customFormat="false" ht="15" hidden="false" customHeight="false" outlineLevel="0" collapsed="false">
      <c r="A1202" s="12" t="s">
        <v>2346</v>
      </c>
      <c r="B1202" s="12" t="s">
        <v>2347</v>
      </c>
      <c r="C1202" s="12" t="s">
        <v>32</v>
      </c>
      <c r="D1202" s="12" t="s">
        <v>108</v>
      </c>
      <c r="E1202" s="12" t="s">
        <v>108</v>
      </c>
      <c r="F1202" s="12" t="s">
        <v>33</v>
      </c>
      <c r="G1202" s="13" t="n">
        <v>101600</v>
      </c>
      <c r="H1202" s="12" t="n">
        <v>48</v>
      </c>
      <c r="I1202" s="12" t="n">
        <v>41</v>
      </c>
      <c r="J1202" s="12" t="n">
        <v>0</v>
      </c>
      <c r="K1202" s="14" t="n">
        <v>0.21</v>
      </c>
      <c r="L1202" s="12" t="s">
        <v>39</v>
      </c>
      <c r="M1202" s="15" t="n">
        <f aca="false">IF(AND(H1202&lt;=Criteria!$C$6,J1202&lt;=Criteria!$C$7,L1202="Yes",OR(C1202&lt;&gt;"Catering",K1202&gt;=Criteria!$C$8),D1202&lt;&gt;Criteria!$C$9),1,0)</f>
        <v>1</v>
      </c>
    </row>
    <row r="1203" customFormat="false" ht="15" hidden="false" customHeight="false" outlineLevel="0" collapsed="false">
      <c r="A1203" s="8" t="s">
        <v>2348</v>
      </c>
      <c r="B1203" s="8" t="s">
        <v>2349</v>
      </c>
      <c r="C1203" s="8" t="s">
        <v>36</v>
      </c>
      <c r="D1203" s="8" t="s">
        <v>37</v>
      </c>
      <c r="E1203" s="8" t="s">
        <v>38</v>
      </c>
      <c r="F1203" s="8" t="s">
        <v>33</v>
      </c>
      <c r="G1203" s="9" t="n">
        <v>77800</v>
      </c>
      <c r="H1203" s="8" t="n">
        <v>60</v>
      </c>
      <c r="I1203" s="8" t="n">
        <v>46</v>
      </c>
      <c r="J1203" s="8" t="n">
        <v>0</v>
      </c>
      <c r="K1203" s="10" t="n">
        <v>0.18</v>
      </c>
      <c r="L1203" s="8" t="s">
        <v>39</v>
      </c>
      <c r="M1203" s="11" t="n">
        <f aca="false">IF(AND(H1203&lt;=Criteria!$C$6,J1203&lt;=Criteria!$C$7,L1203="Yes",OR(C1203&lt;&gt;"Catering",K1203&gt;=Criteria!$C$8),D1203&lt;&gt;Criteria!$C$9),1,0)</f>
        <v>1</v>
      </c>
    </row>
    <row r="1204" customFormat="false" ht="15" hidden="false" customHeight="false" outlineLevel="0" collapsed="false">
      <c r="A1204" s="12" t="s">
        <v>2350</v>
      </c>
      <c r="B1204" s="12" t="s">
        <v>2351</v>
      </c>
      <c r="C1204" s="12" t="s">
        <v>32</v>
      </c>
      <c r="D1204" s="12" t="s">
        <v>42</v>
      </c>
      <c r="E1204" s="12" t="s">
        <v>38</v>
      </c>
      <c r="F1204" s="12" t="s">
        <v>33</v>
      </c>
      <c r="G1204" s="13" t="n">
        <v>245500</v>
      </c>
      <c r="H1204" s="12" t="n">
        <v>36</v>
      </c>
      <c r="I1204" s="12" t="n">
        <v>29</v>
      </c>
      <c r="J1204" s="12" t="n">
        <v>0</v>
      </c>
      <c r="K1204" s="14" t="n">
        <v>0.22</v>
      </c>
      <c r="L1204" s="12" t="s">
        <v>39</v>
      </c>
      <c r="M1204" s="15" t="n">
        <f aca="false">IF(AND(H1204&lt;=Criteria!$C$6,J1204&lt;=Criteria!$C$7,L1204="Yes",OR(C1204&lt;&gt;"Catering",K1204&gt;=Criteria!$C$8),D1204&lt;&gt;Criteria!$C$9),1,0)</f>
        <v>1</v>
      </c>
    </row>
    <row r="1205" customFormat="false" ht="15" hidden="false" customHeight="false" outlineLevel="0" collapsed="false">
      <c r="A1205" s="8" t="s">
        <v>2352</v>
      </c>
      <c r="B1205" s="8" t="s">
        <v>2353</v>
      </c>
      <c r="C1205" s="8" t="s">
        <v>32</v>
      </c>
      <c r="D1205" s="8" t="s">
        <v>42</v>
      </c>
      <c r="E1205" s="8" t="s">
        <v>38</v>
      </c>
      <c r="F1205" s="8" t="s">
        <v>25</v>
      </c>
      <c r="G1205" s="9" t="n">
        <v>160300</v>
      </c>
      <c r="H1205" s="8" t="n">
        <v>72</v>
      </c>
      <c r="I1205" s="8" t="n">
        <v>40</v>
      </c>
      <c r="J1205" s="8" t="n">
        <v>0</v>
      </c>
      <c r="K1205" s="10" t="n">
        <v>0.19</v>
      </c>
      <c r="L1205" s="8" t="s">
        <v>39</v>
      </c>
      <c r="M1205" s="11" t="n">
        <f aca="false">IF(AND(H1205&lt;=Criteria!$C$6,J1205&lt;=Criteria!$C$7,L1205="Yes",OR(C1205&lt;&gt;"Catering",K1205&gt;=Criteria!$C$8),D1205&lt;&gt;Criteria!$C$9),1,0)</f>
        <v>1</v>
      </c>
    </row>
    <row r="1206" customFormat="false" ht="15" hidden="false" customHeight="false" outlineLevel="0" collapsed="false">
      <c r="A1206" s="12" t="s">
        <v>2354</v>
      </c>
      <c r="B1206" s="12" t="s">
        <v>2355</v>
      </c>
      <c r="C1206" s="12" t="s">
        <v>32</v>
      </c>
      <c r="D1206" s="12" t="s">
        <v>75</v>
      </c>
      <c r="E1206" s="12" t="s">
        <v>24</v>
      </c>
      <c r="F1206" s="12" t="s">
        <v>25</v>
      </c>
      <c r="G1206" s="13" t="n">
        <v>195500</v>
      </c>
      <c r="H1206" s="12" t="n">
        <v>36</v>
      </c>
      <c r="I1206" s="12" t="n">
        <v>16</v>
      </c>
      <c r="J1206" s="12" t="n">
        <v>0</v>
      </c>
      <c r="K1206" s="14" t="n">
        <v>0.15</v>
      </c>
      <c r="L1206" s="12" t="s">
        <v>39</v>
      </c>
      <c r="M1206" s="15" t="n">
        <f aca="false">IF(AND(H1206&lt;=Criteria!$C$6,J1206&lt;=Criteria!$C$7,L1206="Yes",OR(C1206&lt;&gt;"Catering",K1206&gt;=Criteria!$C$8),D1206&lt;&gt;Criteria!$C$9),1,0)</f>
        <v>1</v>
      </c>
    </row>
    <row r="1207" customFormat="false" ht="15" hidden="false" customHeight="false" outlineLevel="0" collapsed="false">
      <c r="A1207" s="8" t="s">
        <v>2356</v>
      </c>
      <c r="B1207" s="8" t="s">
        <v>2357</v>
      </c>
      <c r="C1207" s="8" t="s">
        <v>22</v>
      </c>
      <c r="D1207" s="8" t="s">
        <v>48</v>
      </c>
      <c r="E1207" s="8" t="s">
        <v>38</v>
      </c>
      <c r="F1207" s="8" t="s">
        <v>25</v>
      </c>
      <c r="G1207" s="9" t="n">
        <v>94300</v>
      </c>
      <c r="H1207" s="8" t="n">
        <v>48</v>
      </c>
      <c r="I1207" s="8" t="n">
        <v>13</v>
      </c>
      <c r="J1207" s="8" t="n">
        <v>0</v>
      </c>
      <c r="K1207" s="10" t="n">
        <v>0.09</v>
      </c>
      <c r="L1207" s="8" t="s">
        <v>39</v>
      </c>
      <c r="M1207" s="11" t="n">
        <f aca="false">IF(AND(H1207&lt;=Criteria!$C$6,J1207&lt;=Criteria!$C$7,L1207="Yes",OR(C1207&lt;&gt;"Catering",K1207&gt;=Criteria!$C$8),D1207&lt;&gt;Criteria!$C$9),1,0)</f>
        <v>0</v>
      </c>
    </row>
    <row r="1208" customFormat="false" ht="15" hidden="false" customHeight="false" outlineLevel="0" collapsed="false">
      <c r="A1208" s="12" t="s">
        <v>2358</v>
      </c>
      <c r="B1208" s="12" t="s">
        <v>2359</v>
      </c>
      <c r="C1208" s="12" t="s">
        <v>32</v>
      </c>
      <c r="D1208" s="12" t="s">
        <v>108</v>
      </c>
      <c r="E1208" s="12" t="s">
        <v>108</v>
      </c>
      <c r="F1208" s="12" t="s">
        <v>33</v>
      </c>
      <c r="G1208" s="13" t="n">
        <v>79200</v>
      </c>
      <c r="H1208" s="12" t="n">
        <v>60</v>
      </c>
      <c r="I1208" s="12" t="n">
        <v>24</v>
      </c>
      <c r="J1208" s="12" t="n">
        <v>0</v>
      </c>
      <c r="K1208" s="14" t="n">
        <v>0.22</v>
      </c>
      <c r="L1208" s="12" t="s">
        <v>39</v>
      </c>
      <c r="M1208" s="15" t="n">
        <f aca="false">IF(AND(H1208&lt;=Criteria!$C$6,J1208&lt;=Criteria!$C$7,L1208="Yes",OR(C1208&lt;&gt;"Catering",K1208&gt;=Criteria!$C$8),D1208&lt;&gt;Criteria!$C$9),1,0)</f>
        <v>1</v>
      </c>
    </row>
    <row r="1209" customFormat="false" ht="15" hidden="false" customHeight="false" outlineLevel="0" collapsed="false">
      <c r="A1209" s="8" t="s">
        <v>2360</v>
      </c>
      <c r="B1209" s="8" t="s">
        <v>2361</v>
      </c>
      <c r="C1209" s="8" t="s">
        <v>22</v>
      </c>
      <c r="D1209" s="8" t="s">
        <v>75</v>
      </c>
      <c r="E1209" s="8" t="s">
        <v>24</v>
      </c>
      <c r="F1209" s="8" t="s">
        <v>53</v>
      </c>
      <c r="G1209" s="9" t="n">
        <v>51400</v>
      </c>
      <c r="H1209" s="8" t="n">
        <v>72</v>
      </c>
      <c r="I1209" s="8" t="n">
        <v>27</v>
      </c>
      <c r="J1209" s="8" t="n">
        <v>0</v>
      </c>
      <c r="K1209" s="10" t="n">
        <v>0.14</v>
      </c>
      <c r="L1209" s="8" t="s">
        <v>39</v>
      </c>
      <c r="M1209" s="11" t="n">
        <f aca="false">IF(AND(H1209&lt;=Criteria!$C$6,J1209&lt;=Criteria!$C$7,L1209="Yes",OR(C1209&lt;&gt;"Catering",K1209&gt;=Criteria!$C$8),D1209&lt;&gt;Criteria!$C$9),1,0)</f>
        <v>1</v>
      </c>
    </row>
    <row r="1210" customFormat="false" ht="15" hidden="false" customHeight="false" outlineLevel="0" collapsed="false">
      <c r="A1210" s="12" t="s">
        <v>2362</v>
      </c>
      <c r="B1210" s="12" t="s">
        <v>2363</v>
      </c>
      <c r="C1210" s="12" t="s">
        <v>22</v>
      </c>
      <c r="D1210" s="12" t="s">
        <v>42</v>
      </c>
      <c r="E1210" s="12" t="s">
        <v>38</v>
      </c>
      <c r="F1210" s="12" t="s">
        <v>53</v>
      </c>
      <c r="G1210" s="13" t="n">
        <v>56600</v>
      </c>
      <c r="H1210" s="12" t="n">
        <v>36</v>
      </c>
      <c r="I1210" s="12" t="n">
        <v>12</v>
      </c>
      <c r="J1210" s="12" t="n">
        <v>0</v>
      </c>
      <c r="K1210" s="14" t="n">
        <v>0.21</v>
      </c>
      <c r="L1210" s="12" t="s">
        <v>39</v>
      </c>
      <c r="M1210" s="15" t="n">
        <f aca="false">IF(AND(H1210&lt;=Criteria!$C$6,J1210&lt;=Criteria!$C$7,L1210="Yes",OR(C1210&lt;&gt;"Catering",K1210&gt;=Criteria!$C$8),D1210&lt;&gt;Criteria!$C$9),1,0)</f>
        <v>1</v>
      </c>
    </row>
    <row r="1211" customFormat="false" ht="15" hidden="false" customHeight="false" outlineLevel="0" collapsed="false">
      <c r="A1211" s="8" t="s">
        <v>2364</v>
      </c>
      <c r="B1211" s="8" t="s">
        <v>2365</v>
      </c>
      <c r="C1211" s="8" t="s">
        <v>22</v>
      </c>
      <c r="D1211" s="8" t="s">
        <v>42</v>
      </c>
      <c r="E1211" s="8" t="s">
        <v>38</v>
      </c>
      <c r="F1211" s="8" t="s">
        <v>25</v>
      </c>
      <c r="G1211" s="9" t="n">
        <v>52600</v>
      </c>
      <c r="H1211" s="8" t="n">
        <v>36</v>
      </c>
      <c r="I1211" s="8" t="n">
        <v>12</v>
      </c>
      <c r="J1211" s="8" t="n">
        <v>0</v>
      </c>
      <c r="K1211" s="10" t="n">
        <v>0</v>
      </c>
      <c r="L1211" s="8" t="s">
        <v>39</v>
      </c>
      <c r="M1211" s="11" t="n">
        <f aca="false">IF(AND(H1211&lt;=Criteria!$C$6,J1211&lt;=Criteria!$C$7,L1211="Yes",OR(C1211&lt;&gt;"Catering",K1211&gt;=Criteria!$C$8),D1211&lt;&gt;Criteria!$C$9),1,0)</f>
        <v>0</v>
      </c>
    </row>
    <row r="1212" customFormat="false" ht="15" hidden="false" customHeight="false" outlineLevel="0" collapsed="false">
      <c r="A1212" s="12" t="s">
        <v>2366</v>
      </c>
      <c r="B1212" s="12" t="s">
        <v>2367</v>
      </c>
      <c r="C1212" s="12" t="s">
        <v>22</v>
      </c>
      <c r="D1212" s="12" t="s">
        <v>37</v>
      </c>
      <c r="E1212" s="12" t="s">
        <v>38</v>
      </c>
      <c r="F1212" s="12" t="s">
        <v>33</v>
      </c>
      <c r="G1212" s="13" t="n">
        <v>96500</v>
      </c>
      <c r="H1212" s="12" t="n">
        <v>72</v>
      </c>
      <c r="I1212" s="12" t="n">
        <v>23</v>
      </c>
      <c r="J1212" s="12" t="n">
        <v>0</v>
      </c>
      <c r="K1212" s="14" t="n">
        <v>0.06</v>
      </c>
      <c r="L1212" s="12" t="s">
        <v>39</v>
      </c>
      <c r="M1212" s="15" t="n">
        <f aca="false">IF(AND(H1212&lt;=Criteria!$C$6,J1212&lt;=Criteria!$C$7,L1212="Yes",OR(C1212&lt;&gt;"Catering",K1212&gt;=Criteria!$C$8),D1212&lt;&gt;Criteria!$C$9),1,0)</f>
        <v>0</v>
      </c>
    </row>
    <row r="1213" customFormat="false" ht="15" hidden="false" customHeight="false" outlineLevel="0" collapsed="false">
      <c r="A1213" s="8" t="s">
        <v>2368</v>
      </c>
      <c r="B1213" s="8" t="s">
        <v>2369</v>
      </c>
      <c r="C1213" s="8" t="s">
        <v>32</v>
      </c>
      <c r="D1213" s="8" t="s">
        <v>48</v>
      </c>
      <c r="E1213" s="8" t="s">
        <v>38</v>
      </c>
      <c r="F1213" s="8" t="s">
        <v>33</v>
      </c>
      <c r="G1213" s="9" t="n">
        <v>103900</v>
      </c>
      <c r="H1213" s="8" t="n">
        <v>60</v>
      </c>
      <c r="I1213" s="8" t="n">
        <v>40</v>
      </c>
      <c r="J1213" s="8" t="n">
        <v>0</v>
      </c>
      <c r="K1213" s="10" t="n">
        <v>0.07</v>
      </c>
      <c r="L1213" s="8" t="s">
        <v>39</v>
      </c>
      <c r="M1213" s="11" t="n">
        <f aca="false">IF(AND(H1213&lt;=Criteria!$C$6,J1213&lt;=Criteria!$C$7,L1213="Yes",OR(C1213&lt;&gt;"Catering",K1213&gt;=Criteria!$C$8),D1213&lt;&gt;Criteria!$C$9),1,0)</f>
        <v>1</v>
      </c>
    </row>
    <row r="1214" customFormat="false" ht="15" hidden="false" customHeight="false" outlineLevel="0" collapsed="false">
      <c r="A1214" s="12" t="s">
        <v>2370</v>
      </c>
      <c r="B1214" s="12" t="s">
        <v>2345</v>
      </c>
      <c r="C1214" s="12" t="s">
        <v>32</v>
      </c>
      <c r="D1214" s="12" t="s">
        <v>42</v>
      </c>
      <c r="E1214" s="12" t="s">
        <v>38</v>
      </c>
      <c r="F1214" s="12" t="s">
        <v>33</v>
      </c>
      <c r="G1214" s="13" t="n">
        <v>228800</v>
      </c>
      <c r="H1214" s="12" t="n">
        <v>48</v>
      </c>
      <c r="I1214" s="12" t="n">
        <v>15</v>
      </c>
      <c r="J1214" s="12" t="n">
        <v>0</v>
      </c>
      <c r="K1214" s="14" t="n">
        <v>0.08</v>
      </c>
      <c r="L1214" s="12" t="s">
        <v>39</v>
      </c>
      <c r="M1214" s="15" t="n">
        <f aca="false">IF(AND(H1214&lt;=Criteria!$C$6,J1214&lt;=Criteria!$C$7,L1214="Yes",OR(C1214&lt;&gt;"Catering",K1214&gt;=Criteria!$C$8),D1214&lt;&gt;Criteria!$C$9),1,0)</f>
        <v>1</v>
      </c>
    </row>
    <row r="1215" customFormat="false" ht="15" hidden="false" customHeight="false" outlineLevel="0" collapsed="false">
      <c r="A1215" s="8" t="s">
        <v>2371</v>
      </c>
      <c r="B1215" s="8" t="s">
        <v>2372</v>
      </c>
      <c r="C1215" s="8" t="s">
        <v>32</v>
      </c>
      <c r="D1215" s="8" t="s">
        <v>37</v>
      </c>
      <c r="E1215" s="8" t="s">
        <v>38</v>
      </c>
      <c r="F1215" s="8" t="s">
        <v>53</v>
      </c>
      <c r="G1215" s="9" t="n">
        <v>172100</v>
      </c>
      <c r="H1215" s="8" t="n">
        <v>48</v>
      </c>
      <c r="I1215" s="8" t="n">
        <v>34</v>
      </c>
      <c r="J1215" s="8" t="n">
        <v>0</v>
      </c>
      <c r="K1215" s="10" t="n">
        <v>0.11</v>
      </c>
      <c r="L1215" s="8" t="s">
        <v>39</v>
      </c>
      <c r="M1215" s="11" t="n">
        <f aca="false">IF(AND(H1215&lt;=Criteria!$C$6,J1215&lt;=Criteria!$C$7,L1215="Yes",OR(C1215&lt;&gt;"Catering",K1215&gt;=Criteria!$C$8),D1215&lt;&gt;Criteria!$C$9),1,0)</f>
        <v>1</v>
      </c>
    </row>
    <row r="1216" customFormat="false" ht="15" hidden="false" customHeight="false" outlineLevel="0" collapsed="false">
      <c r="A1216" s="12" t="s">
        <v>2373</v>
      </c>
      <c r="B1216" s="12" t="s">
        <v>2374</v>
      </c>
      <c r="C1216" s="12" t="s">
        <v>32</v>
      </c>
      <c r="D1216" s="12" t="s">
        <v>48</v>
      </c>
      <c r="E1216" s="12" t="s">
        <v>38</v>
      </c>
      <c r="F1216" s="12" t="s">
        <v>25</v>
      </c>
      <c r="G1216" s="13" t="n">
        <v>174600</v>
      </c>
      <c r="H1216" s="12" t="n">
        <v>60</v>
      </c>
      <c r="I1216" s="12" t="n">
        <v>36</v>
      </c>
      <c r="J1216" s="12" t="n">
        <v>0</v>
      </c>
      <c r="K1216" s="14" t="n">
        <v>0.18</v>
      </c>
      <c r="L1216" s="12" t="s">
        <v>39</v>
      </c>
      <c r="M1216" s="15" t="n">
        <f aca="false">IF(AND(H1216&lt;=Criteria!$C$6,J1216&lt;=Criteria!$C$7,L1216="Yes",OR(C1216&lt;&gt;"Catering",K1216&gt;=Criteria!$C$8),D1216&lt;&gt;Criteria!$C$9),1,0)</f>
        <v>1</v>
      </c>
    </row>
    <row r="1217" customFormat="false" ht="15" hidden="false" customHeight="false" outlineLevel="0" collapsed="false">
      <c r="A1217" s="8" t="s">
        <v>2375</v>
      </c>
      <c r="B1217" s="8" t="s">
        <v>2376</v>
      </c>
      <c r="C1217" s="8" t="s">
        <v>36</v>
      </c>
      <c r="D1217" s="8" t="s">
        <v>42</v>
      </c>
      <c r="E1217" s="8" t="s">
        <v>38</v>
      </c>
      <c r="F1217" s="8" t="s">
        <v>33</v>
      </c>
      <c r="G1217" s="9" t="n">
        <v>266200</v>
      </c>
      <c r="H1217" s="8" t="n">
        <v>36</v>
      </c>
      <c r="I1217" s="8" t="n">
        <v>29</v>
      </c>
      <c r="J1217" s="8" t="n">
        <v>0</v>
      </c>
      <c r="K1217" s="10" t="n">
        <v>0.19</v>
      </c>
      <c r="L1217" s="8" t="s">
        <v>39</v>
      </c>
      <c r="M1217" s="11" t="n">
        <f aca="false">IF(AND(H1217&lt;=Criteria!$C$6,J1217&lt;=Criteria!$C$7,L1217="Yes",OR(C1217&lt;&gt;"Catering",K1217&gt;=Criteria!$C$8),D1217&lt;&gt;Criteria!$C$9),1,0)</f>
        <v>1</v>
      </c>
    </row>
    <row r="1218" customFormat="false" ht="15" hidden="false" customHeight="false" outlineLevel="0" collapsed="false">
      <c r="A1218" s="12" t="s">
        <v>2377</v>
      </c>
      <c r="B1218" s="12" t="s">
        <v>2378</v>
      </c>
      <c r="C1218" s="12" t="s">
        <v>22</v>
      </c>
      <c r="D1218" s="12" t="s">
        <v>42</v>
      </c>
      <c r="E1218" s="12" t="s">
        <v>38</v>
      </c>
      <c r="F1218" s="12" t="s">
        <v>33</v>
      </c>
      <c r="G1218" s="13" t="n">
        <v>101400</v>
      </c>
      <c r="H1218" s="12" t="n">
        <v>48</v>
      </c>
      <c r="I1218" s="12" t="n">
        <v>25</v>
      </c>
      <c r="J1218" s="12" t="n">
        <v>0</v>
      </c>
      <c r="K1218" s="14" t="n">
        <v>0.2</v>
      </c>
      <c r="L1218" s="12" t="s">
        <v>39</v>
      </c>
      <c r="M1218" s="15" t="n">
        <f aca="false">IF(AND(H1218&lt;=Criteria!$C$6,J1218&lt;=Criteria!$C$7,L1218="Yes",OR(C1218&lt;&gt;"Catering",K1218&gt;=Criteria!$C$8),D1218&lt;&gt;Criteria!$C$9),1,0)</f>
        <v>1</v>
      </c>
    </row>
    <row r="1219" customFormat="false" ht="15" hidden="false" customHeight="false" outlineLevel="0" collapsed="false">
      <c r="A1219" s="8" t="s">
        <v>2379</v>
      </c>
      <c r="B1219" s="8" t="s">
        <v>2380</v>
      </c>
      <c r="C1219" s="8" t="s">
        <v>22</v>
      </c>
      <c r="D1219" s="8" t="s">
        <v>42</v>
      </c>
      <c r="E1219" s="8" t="s">
        <v>38</v>
      </c>
      <c r="F1219" s="8" t="s">
        <v>33</v>
      </c>
      <c r="G1219" s="9" t="n">
        <v>63200</v>
      </c>
      <c r="H1219" s="8" t="n">
        <v>36</v>
      </c>
      <c r="I1219" s="8" t="n">
        <v>21</v>
      </c>
      <c r="J1219" s="8" t="n">
        <v>0</v>
      </c>
      <c r="K1219" s="10" t="n">
        <v>0</v>
      </c>
      <c r="L1219" s="8" t="s">
        <v>39</v>
      </c>
      <c r="M1219" s="11" t="n">
        <f aca="false">IF(AND(H1219&lt;=Criteria!$C$6,J1219&lt;=Criteria!$C$7,L1219="Yes",OR(C1219&lt;&gt;"Catering",K1219&gt;=Criteria!$C$8),D1219&lt;&gt;Criteria!$C$9),1,0)</f>
        <v>0</v>
      </c>
    </row>
    <row r="1220" customFormat="false" ht="15" hidden="false" customHeight="false" outlineLevel="0" collapsed="false">
      <c r="A1220" s="12" t="s">
        <v>2381</v>
      </c>
      <c r="B1220" s="12" t="s">
        <v>2382</v>
      </c>
      <c r="C1220" s="12" t="s">
        <v>36</v>
      </c>
      <c r="D1220" s="12" t="s">
        <v>37</v>
      </c>
      <c r="E1220" s="12" t="s">
        <v>38</v>
      </c>
      <c r="F1220" s="12" t="s">
        <v>25</v>
      </c>
      <c r="G1220" s="13" t="n">
        <v>226500</v>
      </c>
      <c r="H1220" s="12" t="n">
        <v>60</v>
      </c>
      <c r="I1220" s="12" t="n">
        <v>44</v>
      </c>
      <c r="J1220" s="12" t="n">
        <v>0</v>
      </c>
      <c r="K1220" s="14" t="n">
        <v>0.21</v>
      </c>
      <c r="L1220" s="12" t="s">
        <v>39</v>
      </c>
      <c r="M1220" s="15" t="n">
        <f aca="false">IF(AND(H1220&lt;=Criteria!$C$6,J1220&lt;=Criteria!$C$7,L1220="Yes",OR(C1220&lt;&gt;"Catering",K1220&gt;=Criteria!$C$8),D1220&lt;&gt;Criteria!$C$9),1,0)</f>
        <v>1</v>
      </c>
    </row>
    <row r="1221" customFormat="false" ht="15" hidden="false" customHeight="false" outlineLevel="0" collapsed="false">
      <c r="A1221" s="8" t="s">
        <v>2383</v>
      </c>
      <c r="B1221" s="8" t="s">
        <v>2384</v>
      </c>
      <c r="C1221" s="8" t="s">
        <v>36</v>
      </c>
      <c r="D1221" s="8" t="s">
        <v>37</v>
      </c>
      <c r="E1221" s="8" t="s">
        <v>38</v>
      </c>
      <c r="F1221" s="8" t="s">
        <v>25</v>
      </c>
      <c r="G1221" s="9" t="n">
        <v>135000</v>
      </c>
      <c r="H1221" s="8" t="n">
        <v>48</v>
      </c>
      <c r="I1221" s="8" t="n">
        <v>42</v>
      </c>
      <c r="J1221" s="8" t="n">
        <v>0</v>
      </c>
      <c r="K1221" s="10" t="n">
        <v>0.13</v>
      </c>
      <c r="L1221" s="8" t="s">
        <v>39</v>
      </c>
      <c r="M1221" s="11" t="n">
        <f aca="false">IF(AND(H1221&lt;=Criteria!$C$6,J1221&lt;=Criteria!$C$7,L1221="Yes",OR(C1221&lt;&gt;"Catering",K1221&gt;=Criteria!$C$8),D1221&lt;&gt;Criteria!$C$9),1,0)</f>
        <v>1</v>
      </c>
    </row>
    <row r="1222" customFormat="false" ht="15" hidden="false" customHeight="false" outlineLevel="0" collapsed="false">
      <c r="A1222" s="12" t="s">
        <v>2385</v>
      </c>
      <c r="B1222" s="12" t="s">
        <v>2386</v>
      </c>
      <c r="C1222" s="12" t="s">
        <v>22</v>
      </c>
      <c r="D1222" s="12" t="s">
        <v>133</v>
      </c>
      <c r="E1222" s="12" t="s">
        <v>24</v>
      </c>
      <c r="F1222" s="12" t="s">
        <v>33</v>
      </c>
      <c r="G1222" s="13" t="n">
        <v>97800</v>
      </c>
      <c r="H1222" s="12" t="n">
        <v>48</v>
      </c>
      <c r="I1222" s="12" t="n">
        <v>20</v>
      </c>
      <c r="J1222" s="12" t="n">
        <v>0</v>
      </c>
      <c r="K1222" s="14" t="n">
        <v>0.17</v>
      </c>
      <c r="L1222" s="12" t="s">
        <v>39</v>
      </c>
      <c r="M1222" s="15" t="n">
        <f aca="false">IF(AND(H1222&lt;=Criteria!$C$6,J1222&lt;=Criteria!$C$7,L1222="Yes",OR(C1222&lt;&gt;"Catering",K1222&gt;=Criteria!$C$8),D1222&lt;&gt;Criteria!$C$9),1,0)</f>
        <v>1</v>
      </c>
    </row>
    <row r="1223" customFormat="false" ht="15" hidden="false" customHeight="false" outlineLevel="0" collapsed="false">
      <c r="A1223" s="8" t="s">
        <v>2387</v>
      </c>
      <c r="B1223" s="8" t="s">
        <v>2388</v>
      </c>
      <c r="C1223" s="8" t="s">
        <v>32</v>
      </c>
      <c r="D1223" s="8" t="s">
        <v>37</v>
      </c>
      <c r="E1223" s="8" t="s">
        <v>38</v>
      </c>
      <c r="F1223" s="8" t="s">
        <v>33</v>
      </c>
      <c r="G1223" s="9" t="n">
        <v>156700</v>
      </c>
      <c r="H1223" s="8" t="n">
        <v>84</v>
      </c>
      <c r="I1223" s="8" t="n">
        <v>73</v>
      </c>
      <c r="J1223" s="8" t="n">
        <v>0</v>
      </c>
      <c r="K1223" s="10" t="n">
        <v>0.07</v>
      </c>
      <c r="L1223" s="8" t="s">
        <v>39</v>
      </c>
      <c r="M1223" s="11" t="n">
        <f aca="false">IF(AND(H1223&lt;=Criteria!$C$6,J1223&lt;=Criteria!$C$7,L1223="Yes",OR(C1223&lt;&gt;"Catering",K1223&gt;=Criteria!$C$8),D1223&lt;&gt;Criteria!$C$9),1,0)</f>
        <v>0</v>
      </c>
    </row>
    <row r="1224" customFormat="false" ht="15" hidden="false" customHeight="false" outlineLevel="0" collapsed="false">
      <c r="A1224" s="12" t="s">
        <v>2389</v>
      </c>
      <c r="B1224" s="12" t="s">
        <v>2390</v>
      </c>
      <c r="C1224" s="12" t="s">
        <v>32</v>
      </c>
      <c r="D1224" s="12" t="s">
        <v>61</v>
      </c>
      <c r="E1224" s="12" t="s">
        <v>24</v>
      </c>
      <c r="F1224" s="12" t="s">
        <v>25</v>
      </c>
      <c r="G1224" s="13" t="n">
        <v>56000</v>
      </c>
      <c r="H1224" s="12" t="n">
        <v>48</v>
      </c>
      <c r="I1224" s="12" t="n">
        <v>25</v>
      </c>
      <c r="J1224" s="12" t="n">
        <v>0</v>
      </c>
      <c r="K1224" s="14" t="n">
        <v>0.14</v>
      </c>
      <c r="L1224" s="12" t="s">
        <v>39</v>
      </c>
      <c r="M1224" s="15" t="n">
        <f aca="false">IF(AND(H1224&lt;=Criteria!$C$6,J1224&lt;=Criteria!$C$7,L1224="Yes",OR(C1224&lt;&gt;"Catering",K1224&gt;=Criteria!$C$8),D1224&lt;&gt;Criteria!$C$9),1,0)</f>
        <v>1</v>
      </c>
    </row>
    <row r="1225" customFormat="false" ht="15" hidden="false" customHeight="false" outlineLevel="0" collapsed="false">
      <c r="A1225" s="8" t="s">
        <v>2391</v>
      </c>
      <c r="B1225" s="8" t="s">
        <v>2392</v>
      </c>
      <c r="C1225" s="8" t="s">
        <v>22</v>
      </c>
      <c r="D1225" s="8" t="s">
        <v>42</v>
      </c>
      <c r="E1225" s="8" t="s">
        <v>38</v>
      </c>
      <c r="F1225" s="8" t="s">
        <v>33</v>
      </c>
      <c r="G1225" s="9" t="n">
        <v>43700</v>
      </c>
      <c r="H1225" s="8" t="n">
        <v>60</v>
      </c>
      <c r="I1225" s="8" t="n">
        <v>36</v>
      </c>
      <c r="J1225" s="8" t="n">
        <v>0</v>
      </c>
      <c r="K1225" s="10" t="n">
        <v>0.08</v>
      </c>
      <c r="L1225" s="8" t="s">
        <v>39</v>
      </c>
      <c r="M1225" s="11" t="n">
        <f aca="false">IF(AND(H1225&lt;=Criteria!$C$6,J1225&lt;=Criteria!$C$7,L1225="Yes",OR(C1225&lt;&gt;"Catering",K1225&gt;=Criteria!$C$8),D1225&lt;&gt;Criteria!$C$9),1,0)</f>
        <v>0</v>
      </c>
    </row>
    <row r="1226" customFormat="false" ht="15" hidden="false" customHeight="false" outlineLevel="0" collapsed="false">
      <c r="A1226" s="12" t="s">
        <v>2393</v>
      </c>
      <c r="B1226" s="12" t="s">
        <v>2394</v>
      </c>
      <c r="C1226" s="12" t="s">
        <v>32</v>
      </c>
      <c r="D1226" s="12" t="s">
        <v>42</v>
      </c>
      <c r="E1226" s="12" t="s">
        <v>38</v>
      </c>
      <c r="F1226" s="12" t="s">
        <v>25</v>
      </c>
      <c r="G1226" s="13" t="n">
        <v>39300</v>
      </c>
      <c r="H1226" s="12" t="n">
        <v>84</v>
      </c>
      <c r="I1226" s="12" t="n">
        <v>36</v>
      </c>
      <c r="J1226" s="12" t="n">
        <v>0</v>
      </c>
      <c r="K1226" s="14" t="n">
        <v>0.21</v>
      </c>
      <c r="L1226" s="12" t="s">
        <v>39</v>
      </c>
      <c r="M1226" s="15" t="n">
        <f aca="false">IF(AND(H1226&lt;=Criteria!$C$6,J1226&lt;=Criteria!$C$7,L1226="Yes",OR(C1226&lt;&gt;"Catering",K1226&gt;=Criteria!$C$8),D1226&lt;&gt;Criteria!$C$9),1,0)</f>
        <v>0</v>
      </c>
    </row>
    <row r="1227" customFormat="false" ht="15" hidden="false" customHeight="false" outlineLevel="0" collapsed="false">
      <c r="A1227" s="8" t="s">
        <v>2395</v>
      </c>
      <c r="B1227" s="8" t="s">
        <v>2345</v>
      </c>
      <c r="C1227" s="8" t="s">
        <v>32</v>
      </c>
      <c r="D1227" s="8" t="s">
        <v>48</v>
      </c>
      <c r="E1227" s="8" t="s">
        <v>38</v>
      </c>
      <c r="F1227" s="8" t="s">
        <v>33</v>
      </c>
      <c r="G1227" s="9" t="n">
        <v>95600</v>
      </c>
      <c r="H1227" s="8" t="n">
        <v>72</v>
      </c>
      <c r="I1227" s="8" t="n">
        <v>25</v>
      </c>
      <c r="J1227" s="8" t="n">
        <v>0</v>
      </c>
      <c r="K1227" s="10" t="n">
        <v>0.07</v>
      </c>
      <c r="L1227" s="8" t="s">
        <v>39</v>
      </c>
      <c r="M1227" s="11" t="n">
        <f aca="false">IF(AND(H1227&lt;=Criteria!$C$6,J1227&lt;=Criteria!$C$7,L1227="Yes",OR(C1227&lt;&gt;"Catering",K1227&gt;=Criteria!$C$8),D1227&lt;&gt;Criteria!$C$9),1,0)</f>
        <v>1</v>
      </c>
    </row>
    <row r="1228" customFormat="false" ht="15" hidden="false" customHeight="false" outlineLevel="0" collapsed="false">
      <c r="A1228" s="12" t="s">
        <v>2396</v>
      </c>
      <c r="B1228" s="12" t="s">
        <v>2397</v>
      </c>
      <c r="C1228" s="12" t="s">
        <v>36</v>
      </c>
      <c r="D1228" s="12" t="s">
        <v>37</v>
      </c>
      <c r="E1228" s="12" t="s">
        <v>38</v>
      </c>
      <c r="F1228" s="12" t="s">
        <v>53</v>
      </c>
      <c r="G1228" s="13" t="n">
        <v>108300</v>
      </c>
      <c r="H1228" s="12" t="n">
        <v>84</v>
      </c>
      <c r="I1228" s="12" t="n">
        <v>40</v>
      </c>
      <c r="J1228" s="12" t="n">
        <v>0</v>
      </c>
      <c r="K1228" s="14" t="n">
        <v>0.22</v>
      </c>
      <c r="L1228" s="12" t="s">
        <v>39</v>
      </c>
      <c r="M1228" s="15" t="n">
        <f aca="false">IF(AND(H1228&lt;=Criteria!$C$6,J1228&lt;=Criteria!$C$7,L1228="Yes",OR(C1228&lt;&gt;"Catering",K1228&gt;=Criteria!$C$8),D1228&lt;&gt;Criteria!$C$9),1,0)</f>
        <v>0</v>
      </c>
    </row>
    <row r="1229" customFormat="false" ht="15" hidden="false" customHeight="false" outlineLevel="0" collapsed="false">
      <c r="A1229" s="8" t="s">
        <v>2398</v>
      </c>
      <c r="B1229" s="8" t="s">
        <v>2399</v>
      </c>
      <c r="C1229" s="8" t="s">
        <v>22</v>
      </c>
      <c r="D1229" s="8" t="s">
        <v>42</v>
      </c>
      <c r="E1229" s="8" t="s">
        <v>38</v>
      </c>
      <c r="F1229" s="8" t="s">
        <v>53</v>
      </c>
      <c r="G1229" s="9" t="n">
        <v>76000</v>
      </c>
      <c r="H1229" s="8" t="n">
        <v>72</v>
      </c>
      <c r="I1229" s="8" t="n">
        <v>62</v>
      </c>
      <c r="J1229" s="8" t="n">
        <v>0</v>
      </c>
      <c r="K1229" s="10" t="n">
        <v>0.25</v>
      </c>
      <c r="L1229" s="8" t="s">
        <v>39</v>
      </c>
      <c r="M1229" s="11" t="n">
        <f aca="false">IF(AND(H1229&lt;=Criteria!$C$6,J1229&lt;=Criteria!$C$7,L1229="Yes",OR(C1229&lt;&gt;"Catering",K1229&gt;=Criteria!$C$8),D1229&lt;&gt;Criteria!$C$9),1,0)</f>
        <v>1</v>
      </c>
    </row>
    <row r="1230" customFormat="false" ht="15" hidden="false" customHeight="false" outlineLevel="0" collapsed="false">
      <c r="A1230" s="12" t="s">
        <v>2400</v>
      </c>
      <c r="B1230" s="12" t="s">
        <v>2401</v>
      </c>
      <c r="C1230" s="12" t="s">
        <v>36</v>
      </c>
      <c r="D1230" s="12" t="s">
        <v>37</v>
      </c>
      <c r="E1230" s="12" t="s">
        <v>38</v>
      </c>
      <c r="F1230" s="12" t="s">
        <v>33</v>
      </c>
      <c r="G1230" s="13" t="n">
        <v>193200</v>
      </c>
      <c r="H1230" s="12" t="n">
        <v>60</v>
      </c>
      <c r="I1230" s="12" t="n">
        <v>26</v>
      </c>
      <c r="J1230" s="12" t="n">
        <v>0</v>
      </c>
      <c r="K1230" s="14" t="n">
        <v>0.06</v>
      </c>
      <c r="L1230" s="12" t="s">
        <v>39</v>
      </c>
      <c r="M1230" s="15" t="n">
        <f aca="false">IF(AND(H1230&lt;=Criteria!$C$6,J1230&lt;=Criteria!$C$7,L1230="Yes",OR(C1230&lt;&gt;"Catering",K1230&gt;=Criteria!$C$8),D1230&lt;&gt;Criteria!$C$9),1,0)</f>
        <v>1</v>
      </c>
    </row>
    <row r="1231" customFormat="false" ht="15" hidden="false" customHeight="false" outlineLevel="0" collapsed="false">
      <c r="A1231" s="8" t="s">
        <v>2402</v>
      </c>
      <c r="B1231" s="8" t="s">
        <v>2403</v>
      </c>
      <c r="C1231" s="8" t="s">
        <v>32</v>
      </c>
      <c r="D1231" s="8" t="s">
        <v>42</v>
      </c>
      <c r="E1231" s="8" t="s">
        <v>38</v>
      </c>
      <c r="F1231" s="8" t="s">
        <v>53</v>
      </c>
      <c r="G1231" s="9" t="n">
        <v>201400</v>
      </c>
      <c r="H1231" s="8" t="n">
        <v>72</v>
      </c>
      <c r="I1231" s="8" t="n">
        <v>28</v>
      </c>
      <c r="J1231" s="8" t="n">
        <v>0</v>
      </c>
      <c r="K1231" s="10" t="n">
        <v>0.19</v>
      </c>
      <c r="L1231" s="8" t="s">
        <v>39</v>
      </c>
      <c r="M1231" s="11" t="n">
        <f aca="false">IF(AND(H1231&lt;=Criteria!$C$6,J1231&lt;=Criteria!$C$7,L1231="Yes",OR(C1231&lt;&gt;"Catering",K1231&gt;=Criteria!$C$8),D1231&lt;&gt;Criteria!$C$9),1,0)</f>
        <v>1</v>
      </c>
    </row>
    <row r="1232" customFormat="false" ht="15" hidden="false" customHeight="false" outlineLevel="0" collapsed="false">
      <c r="A1232" s="12" t="s">
        <v>2404</v>
      </c>
      <c r="B1232" s="12" t="s">
        <v>2405</v>
      </c>
      <c r="C1232" s="12" t="s">
        <v>36</v>
      </c>
      <c r="D1232" s="12" t="s">
        <v>75</v>
      </c>
      <c r="E1232" s="12" t="s">
        <v>24</v>
      </c>
      <c r="F1232" s="12" t="s">
        <v>33</v>
      </c>
      <c r="G1232" s="13" t="n">
        <v>161400</v>
      </c>
      <c r="H1232" s="12" t="n">
        <v>72</v>
      </c>
      <c r="I1232" s="12" t="n">
        <v>28</v>
      </c>
      <c r="J1232" s="12" t="n">
        <v>0</v>
      </c>
      <c r="K1232" s="14" t="n">
        <v>0.17</v>
      </c>
      <c r="L1232" s="12" t="s">
        <v>39</v>
      </c>
      <c r="M1232" s="15" t="n">
        <f aca="false">IF(AND(H1232&lt;=Criteria!$C$6,J1232&lt;=Criteria!$C$7,L1232="Yes",OR(C1232&lt;&gt;"Catering",K1232&gt;=Criteria!$C$8),D1232&lt;&gt;Criteria!$C$9),1,0)</f>
        <v>1</v>
      </c>
    </row>
    <row r="1233" customFormat="false" ht="15" hidden="false" customHeight="false" outlineLevel="0" collapsed="false">
      <c r="A1233" s="8" t="s">
        <v>2406</v>
      </c>
      <c r="B1233" s="8" t="s">
        <v>2407</v>
      </c>
      <c r="C1233" s="8" t="s">
        <v>36</v>
      </c>
      <c r="D1233" s="8" t="s">
        <v>133</v>
      </c>
      <c r="E1233" s="8" t="s">
        <v>24</v>
      </c>
      <c r="F1233" s="8" t="s">
        <v>25</v>
      </c>
      <c r="G1233" s="9" t="n">
        <v>276800</v>
      </c>
      <c r="H1233" s="8" t="n">
        <v>72</v>
      </c>
      <c r="I1233" s="8" t="n">
        <v>35</v>
      </c>
      <c r="J1233" s="8" t="n">
        <v>0</v>
      </c>
      <c r="K1233" s="10" t="n">
        <v>0.13</v>
      </c>
      <c r="L1233" s="8" t="s">
        <v>39</v>
      </c>
      <c r="M1233" s="11" t="n">
        <f aca="false">IF(AND(H1233&lt;=Criteria!$C$6,J1233&lt;=Criteria!$C$7,L1233="Yes",OR(C1233&lt;&gt;"Catering",K1233&gt;=Criteria!$C$8),D1233&lt;&gt;Criteria!$C$9),1,0)</f>
        <v>1</v>
      </c>
    </row>
    <row r="1234" customFormat="false" ht="15" hidden="false" customHeight="false" outlineLevel="0" collapsed="false">
      <c r="A1234" s="12" t="s">
        <v>2408</v>
      </c>
      <c r="B1234" s="12" t="s">
        <v>2409</v>
      </c>
      <c r="C1234" s="12" t="s">
        <v>32</v>
      </c>
      <c r="D1234" s="12" t="s">
        <v>48</v>
      </c>
      <c r="E1234" s="12" t="s">
        <v>38</v>
      </c>
      <c r="F1234" s="12" t="s">
        <v>33</v>
      </c>
      <c r="G1234" s="13" t="n">
        <v>163300</v>
      </c>
      <c r="H1234" s="12" t="n">
        <v>36</v>
      </c>
      <c r="I1234" s="12" t="n">
        <v>19</v>
      </c>
      <c r="J1234" s="12" t="n">
        <v>0</v>
      </c>
      <c r="K1234" s="14" t="n">
        <v>0.13</v>
      </c>
      <c r="L1234" s="12" t="s">
        <v>39</v>
      </c>
      <c r="M1234" s="15" t="n">
        <f aca="false">IF(AND(H1234&lt;=Criteria!$C$6,J1234&lt;=Criteria!$C$7,L1234="Yes",OR(C1234&lt;&gt;"Catering",K1234&gt;=Criteria!$C$8),D1234&lt;&gt;Criteria!$C$9),1,0)</f>
        <v>1</v>
      </c>
    </row>
    <row r="1235" customFormat="false" ht="15" hidden="false" customHeight="false" outlineLevel="0" collapsed="false">
      <c r="A1235" s="8" t="s">
        <v>2410</v>
      </c>
      <c r="B1235" s="8" t="s">
        <v>2411</v>
      </c>
      <c r="C1235" s="8" t="s">
        <v>32</v>
      </c>
      <c r="D1235" s="8" t="s">
        <v>37</v>
      </c>
      <c r="E1235" s="8" t="s">
        <v>38</v>
      </c>
      <c r="F1235" s="8" t="s">
        <v>25</v>
      </c>
      <c r="G1235" s="9" t="n">
        <v>209700</v>
      </c>
      <c r="H1235" s="8" t="n">
        <v>36</v>
      </c>
      <c r="I1235" s="8" t="n">
        <v>13</v>
      </c>
      <c r="J1235" s="8" t="n">
        <v>0</v>
      </c>
      <c r="K1235" s="10" t="n">
        <v>0.14</v>
      </c>
      <c r="L1235" s="8" t="s">
        <v>39</v>
      </c>
      <c r="M1235" s="11" t="n">
        <f aca="false">IF(AND(H1235&lt;=Criteria!$C$6,J1235&lt;=Criteria!$C$7,L1235="Yes",OR(C1235&lt;&gt;"Catering",K1235&gt;=Criteria!$C$8),D1235&lt;&gt;Criteria!$C$9),1,0)</f>
        <v>1</v>
      </c>
    </row>
    <row r="1236" customFormat="false" ht="15" hidden="false" customHeight="false" outlineLevel="0" collapsed="false">
      <c r="A1236" s="12" t="s">
        <v>2412</v>
      </c>
      <c r="B1236" s="12" t="s">
        <v>2413</v>
      </c>
      <c r="C1236" s="12" t="s">
        <v>32</v>
      </c>
      <c r="D1236" s="12" t="s">
        <v>75</v>
      </c>
      <c r="E1236" s="12" t="s">
        <v>24</v>
      </c>
      <c r="F1236" s="12" t="s">
        <v>33</v>
      </c>
      <c r="G1236" s="13" t="n">
        <v>68500</v>
      </c>
      <c r="H1236" s="12" t="n">
        <v>72</v>
      </c>
      <c r="I1236" s="12" t="n">
        <v>34</v>
      </c>
      <c r="J1236" s="12" t="n">
        <v>47</v>
      </c>
      <c r="K1236" s="14" t="n">
        <v>0.17</v>
      </c>
      <c r="L1236" s="12" t="s">
        <v>39</v>
      </c>
      <c r="M1236" s="15" t="n">
        <f aca="false">IF(AND(H1236&lt;=Criteria!$C$6,J1236&lt;=Criteria!$C$7,L1236="Yes",OR(C1236&lt;&gt;"Catering",K1236&gt;=Criteria!$C$8),D1236&lt;&gt;Criteria!$C$9),1,0)</f>
        <v>0</v>
      </c>
    </row>
    <row r="1237" customFormat="false" ht="15" hidden="false" customHeight="false" outlineLevel="0" collapsed="false">
      <c r="A1237" s="8" t="s">
        <v>2414</v>
      </c>
      <c r="B1237" s="8" t="s">
        <v>2415</v>
      </c>
      <c r="C1237" s="8" t="s">
        <v>32</v>
      </c>
      <c r="D1237" s="8" t="s">
        <v>48</v>
      </c>
      <c r="E1237" s="8" t="s">
        <v>38</v>
      </c>
      <c r="F1237" s="8" t="s">
        <v>53</v>
      </c>
      <c r="G1237" s="9" t="n">
        <v>156900</v>
      </c>
      <c r="H1237" s="8" t="n">
        <v>60</v>
      </c>
      <c r="I1237" s="8" t="n">
        <v>28</v>
      </c>
      <c r="J1237" s="8" t="n">
        <v>0</v>
      </c>
      <c r="K1237" s="10" t="n">
        <v>0.09</v>
      </c>
      <c r="L1237" s="8" t="s">
        <v>39</v>
      </c>
      <c r="M1237" s="11" t="n">
        <f aca="false">IF(AND(H1237&lt;=Criteria!$C$6,J1237&lt;=Criteria!$C$7,L1237="Yes",OR(C1237&lt;&gt;"Catering",K1237&gt;=Criteria!$C$8),D1237&lt;&gt;Criteria!$C$9),1,0)</f>
        <v>1</v>
      </c>
    </row>
    <row r="1238" customFormat="false" ht="15" hidden="false" customHeight="false" outlineLevel="0" collapsed="false">
      <c r="A1238" s="12" t="s">
        <v>2416</v>
      </c>
      <c r="B1238" s="12" t="s">
        <v>2417</v>
      </c>
      <c r="C1238" s="12" t="s">
        <v>32</v>
      </c>
      <c r="D1238" s="12" t="s">
        <v>48</v>
      </c>
      <c r="E1238" s="12" t="s">
        <v>38</v>
      </c>
      <c r="F1238" s="12" t="s">
        <v>25</v>
      </c>
      <c r="G1238" s="13" t="n">
        <v>142300</v>
      </c>
      <c r="H1238" s="12" t="n">
        <v>84</v>
      </c>
      <c r="I1238" s="12" t="n">
        <v>32</v>
      </c>
      <c r="J1238" s="12" t="n">
        <v>0</v>
      </c>
      <c r="K1238" s="14" t="n">
        <v>0.14</v>
      </c>
      <c r="L1238" s="12" t="s">
        <v>39</v>
      </c>
      <c r="M1238" s="15" t="n">
        <f aca="false">IF(AND(H1238&lt;=Criteria!$C$6,J1238&lt;=Criteria!$C$7,L1238="Yes",OR(C1238&lt;&gt;"Catering",K1238&gt;=Criteria!$C$8),D1238&lt;&gt;Criteria!$C$9),1,0)</f>
        <v>0</v>
      </c>
    </row>
    <row r="1239" customFormat="false" ht="15" hidden="false" customHeight="false" outlineLevel="0" collapsed="false">
      <c r="A1239" s="8" t="s">
        <v>2418</v>
      </c>
      <c r="B1239" s="8" t="s">
        <v>2419</v>
      </c>
      <c r="C1239" s="8" t="s">
        <v>32</v>
      </c>
      <c r="D1239" s="8" t="s">
        <v>108</v>
      </c>
      <c r="E1239" s="8" t="s">
        <v>108</v>
      </c>
      <c r="F1239" s="8" t="s">
        <v>33</v>
      </c>
      <c r="G1239" s="9" t="n">
        <v>206400</v>
      </c>
      <c r="H1239" s="8" t="n">
        <v>48</v>
      </c>
      <c r="I1239" s="8" t="n">
        <v>31</v>
      </c>
      <c r="J1239" s="8" t="n">
        <v>0</v>
      </c>
      <c r="K1239" s="10" t="n">
        <v>0.11</v>
      </c>
      <c r="L1239" s="8" t="s">
        <v>39</v>
      </c>
      <c r="M1239" s="11" t="n">
        <f aca="false">IF(AND(H1239&lt;=Criteria!$C$6,J1239&lt;=Criteria!$C$7,L1239="Yes",OR(C1239&lt;&gt;"Catering",K1239&gt;=Criteria!$C$8),D1239&lt;&gt;Criteria!$C$9),1,0)</f>
        <v>1</v>
      </c>
    </row>
    <row r="1240" customFormat="false" ht="15" hidden="false" customHeight="false" outlineLevel="0" collapsed="false">
      <c r="A1240" s="12" t="s">
        <v>2420</v>
      </c>
      <c r="B1240" s="12" t="s">
        <v>2345</v>
      </c>
      <c r="C1240" s="12" t="s">
        <v>36</v>
      </c>
      <c r="D1240" s="12" t="s">
        <v>42</v>
      </c>
      <c r="E1240" s="12" t="s">
        <v>38</v>
      </c>
      <c r="F1240" s="12" t="s">
        <v>33</v>
      </c>
      <c r="G1240" s="13" t="n">
        <v>306300</v>
      </c>
      <c r="H1240" s="12" t="n">
        <v>48</v>
      </c>
      <c r="I1240" s="12" t="n">
        <v>40</v>
      </c>
      <c r="J1240" s="12" t="n">
        <v>0</v>
      </c>
      <c r="K1240" s="14" t="n">
        <v>0.1</v>
      </c>
      <c r="L1240" s="12" t="s">
        <v>39</v>
      </c>
      <c r="M1240" s="15" t="n">
        <f aca="false">IF(AND(H1240&lt;=Criteria!$C$6,J1240&lt;=Criteria!$C$7,L1240="Yes",OR(C1240&lt;&gt;"Catering",K1240&gt;=Criteria!$C$8),D1240&lt;&gt;Criteria!$C$9),1,0)</f>
        <v>1</v>
      </c>
    </row>
    <row r="1241" customFormat="false" ht="15" hidden="false" customHeight="false" outlineLevel="0" collapsed="false">
      <c r="A1241" s="8" t="s">
        <v>2421</v>
      </c>
      <c r="B1241" s="8" t="s">
        <v>2422</v>
      </c>
      <c r="C1241" s="8" t="s">
        <v>32</v>
      </c>
      <c r="D1241" s="8" t="s">
        <v>133</v>
      </c>
      <c r="E1241" s="8" t="s">
        <v>24</v>
      </c>
      <c r="F1241" s="8" t="s">
        <v>33</v>
      </c>
      <c r="G1241" s="9" t="n">
        <v>132600</v>
      </c>
      <c r="H1241" s="8" t="n">
        <v>48</v>
      </c>
      <c r="I1241" s="8" t="n">
        <v>44</v>
      </c>
      <c r="J1241" s="8" t="n">
        <v>0</v>
      </c>
      <c r="K1241" s="10" t="n">
        <v>0.11</v>
      </c>
      <c r="L1241" s="8" t="s">
        <v>39</v>
      </c>
      <c r="M1241" s="11" t="n">
        <f aca="false">IF(AND(H1241&lt;=Criteria!$C$6,J1241&lt;=Criteria!$C$7,L1241="Yes",OR(C1241&lt;&gt;"Catering",K1241&gt;=Criteria!$C$8),D1241&lt;&gt;Criteria!$C$9),1,0)</f>
        <v>1</v>
      </c>
    </row>
    <row r="1242" customFormat="false" ht="15" hidden="false" customHeight="false" outlineLevel="0" collapsed="false">
      <c r="A1242" s="12" t="s">
        <v>2423</v>
      </c>
      <c r="B1242" s="12" t="s">
        <v>2424</v>
      </c>
      <c r="C1242" s="12" t="s">
        <v>36</v>
      </c>
      <c r="D1242" s="12" t="s">
        <v>37</v>
      </c>
      <c r="E1242" s="12" t="s">
        <v>38</v>
      </c>
      <c r="F1242" s="12" t="s">
        <v>53</v>
      </c>
      <c r="G1242" s="13" t="n">
        <v>66600</v>
      </c>
      <c r="H1242" s="12" t="n">
        <v>48</v>
      </c>
      <c r="I1242" s="12" t="n">
        <v>33</v>
      </c>
      <c r="J1242" s="12" t="n">
        <v>0</v>
      </c>
      <c r="K1242" s="14" t="n">
        <v>0.24</v>
      </c>
      <c r="L1242" s="12" t="s">
        <v>39</v>
      </c>
      <c r="M1242" s="15" t="n">
        <f aca="false">IF(AND(H1242&lt;=Criteria!$C$6,J1242&lt;=Criteria!$C$7,L1242="Yes",OR(C1242&lt;&gt;"Catering",K1242&gt;=Criteria!$C$8),D1242&lt;&gt;Criteria!$C$9),1,0)</f>
        <v>1</v>
      </c>
    </row>
    <row r="1243" customFormat="false" ht="15" hidden="false" customHeight="false" outlineLevel="0" collapsed="false">
      <c r="A1243" s="8" t="s">
        <v>2425</v>
      </c>
      <c r="B1243" s="8" t="s">
        <v>2426</v>
      </c>
      <c r="C1243" s="8" t="s">
        <v>32</v>
      </c>
      <c r="D1243" s="8" t="s">
        <v>37</v>
      </c>
      <c r="E1243" s="8" t="s">
        <v>38</v>
      </c>
      <c r="F1243" s="8" t="s">
        <v>33</v>
      </c>
      <c r="G1243" s="9" t="n">
        <v>214700</v>
      </c>
      <c r="H1243" s="8" t="n">
        <v>72</v>
      </c>
      <c r="I1243" s="8" t="n">
        <v>68</v>
      </c>
      <c r="J1243" s="8" t="n">
        <v>0</v>
      </c>
      <c r="K1243" s="10" t="n">
        <v>0.13</v>
      </c>
      <c r="L1243" s="8" t="s">
        <v>39</v>
      </c>
      <c r="M1243" s="11" t="n">
        <f aca="false">IF(AND(H1243&lt;=Criteria!$C$6,J1243&lt;=Criteria!$C$7,L1243="Yes",OR(C1243&lt;&gt;"Catering",K1243&gt;=Criteria!$C$8),D1243&lt;&gt;Criteria!$C$9),1,0)</f>
        <v>1</v>
      </c>
    </row>
    <row r="1244" customFormat="false" ht="15" hidden="false" customHeight="false" outlineLevel="0" collapsed="false">
      <c r="A1244" s="12" t="s">
        <v>2427</v>
      </c>
      <c r="B1244" s="12" t="s">
        <v>2428</v>
      </c>
      <c r="C1244" s="12" t="s">
        <v>36</v>
      </c>
      <c r="D1244" s="12" t="s">
        <v>42</v>
      </c>
      <c r="E1244" s="12" t="s">
        <v>38</v>
      </c>
      <c r="F1244" s="12" t="s">
        <v>33</v>
      </c>
      <c r="G1244" s="13" t="n">
        <v>168300</v>
      </c>
      <c r="H1244" s="12" t="n">
        <v>72</v>
      </c>
      <c r="I1244" s="12" t="n">
        <v>67</v>
      </c>
      <c r="J1244" s="12" t="n">
        <v>0</v>
      </c>
      <c r="K1244" s="14" t="n">
        <v>0.09</v>
      </c>
      <c r="L1244" s="12" t="s">
        <v>39</v>
      </c>
      <c r="M1244" s="15" t="n">
        <f aca="false">IF(AND(H1244&lt;=Criteria!$C$6,J1244&lt;=Criteria!$C$7,L1244="Yes",OR(C1244&lt;&gt;"Catering",K1244&gt;=Criteria!$C$8),D1244&lt;&gt;Criteria!$C$9),1,0)</f>
        <v>1</v>
      </c>
    </row>
    <row r="1245" customFormat="false" ht="15" hidden="false" customHeight="false" outlineLevel="0" collapsed="false">
      <c r="A1245" s="8" t="s">
        <v>2429</v>
      </c>
      <c r="B1245" s="8" t="s">
        <v>2430</v>
      </c>
      <c r="C1245" s="8" t="s">
        <v>32</v>
      </c>
      <c r="D1245" s="8" t="s">
        <v>23</v>
      </c>
      <c r="E1245" s="8" t="s">
        <v>24</v>
      </c>
      <c r="F1245" s="8" t="s">
        <v>25</v>
      </c>
      <c r="G1245" s="9" t="n">
        <v>49700</v>
      </c>
      <c r="H1245" s="8" t="n">
        <v>72</v>
      </c>
      <c r="I1245" s="8" t="n">
        <v>46</v>
      </c>
      <c r="J1245" s="8" t="n">
        <v>0</v>
      </c>
      <c r="K1245" s="10" t="n">
        <v>0.08</v>
      </c>
      <c r="L1245" s="8" t="s">
        <v>39</v>
      </c>
      <c r="M1245" s="11" t="n">
        <f aca="false">IF(AND(H1245&lt;=Criteria!$C$6,J1245&lt;=Criteria!$C$7,L1245="Yes",OR(C1245&lt;&gt;"Catering",K1245&gt;=Criteria!$C$8),D1245&lt;&gt;Criteria!$C$9),1,0)</f>
        <v>0</v>
      </c>
    </row>
    <row r="1246" customFormat="false" ht="15" hidden="false" customHeight="false" outlineLevel="0" collapsed="false">
      <c r="A1246" s="12" t="s">
        <v>2431</v>
      </c>
      <c r="B1246" s="12" t="s">
        <v>2432</v>
      </c>
      <c r="C1246" s="12" t="s">
        <v>36</v>
      </c>
      <c r="D1246" s="12" t="s">
        <v>42</v>
      </c>
      <c r="E1246" s="12" t="s">
        <v>38</v>
      </c>
      <c r="F1246" s="12" t="s">
        <v>25</v>
      </c>
      <c r="G1246" s="13" t="n">
        <v>329000</v>
      </c>
      <c r="H1246" s="12" t="n">
        <v>60</v>
      </c>
      <c r="I1246" s="12" t="n">
        <v>43</v>
      </c>
      <c r="J1246" s="12" t="n">
        <v>0</v>
      </c>
      <c r="K1246" s="14" t="n">
        <v>0.18</v>
      </c>
      <c r="L1246" s="12" t="s">
        <v>39</v>
      </c>
      <c r="M1246" s="15" t="n">
        <f aca="false">IF(AND(H1246&lt;=Criteria!$C$6,J1246&lt;=Criteria!$C$7,L1246="Yes",OR(C1246&lt;&gt;"Catering",K1246&gt;=Criteria!$C$8),D1246&lt;&gt;Criteria!$C$9),1,0)</f>
        <v>1</v>
      </c>
    </row>
    <row r="1247" customFormat="false" ht="15" hidden="false" customHeight="false" outlineLevel="0" collapsed="false">
      <c r="A1247" s="8" t="s">
        <v>2433</v>
      </c>
      <c r="B1247" s="8" t="s">
        <v>2434</v>
      </c>
      <c r="C1247" s="8" t="s">
        <v>22</v>
      </c>
      <c r="D1247" s="8" t="s">
        <v>23</v>
      </c>
      <c r="E1247" s="8" t="s">
        <v>24</v>
      </c>
      <c r="F1247" s="8" t="s">
        <v>53</v>
      </c>
      <c r="G1247" s="9" t="n">
        <v>29800</v>
      </c>
      <c r="H1247" s="8" t="n">
        <v>48</v>
      </c>
      <c r="I1247" s="8" t="n">
        <v>13</v>
      </c>
      <c r="J1247" s="8" t="n">
        <v>0</v>
      </c>
      <c r="K1247" s="10" t="n">
        <v>0.18</v>
      </c>
      <c r="L1247" s="8" t="s">
        <v>39</v>
      </c>
      <c r="M1247" s="11" t="n">
        <f aca="false">IF(AND(H1247&lt;=Criteria!$C$6,J1247&lt;=Criteria!$C$7,L1247="Yes",OR(C1247&lt;&gt;"Catering",K1247&gt;=Criteria!$C$8),D1247&lt;&gt;Criteria!$C$9),1,0)</f>
        <v>0</v>
      </c>
    </row>
    <row r="1248" customFormat="false" ht="15" hidden="false" customHeight="false" outlineLevel="0" collapsed="false">
      <c r="A1248" s="12" t="s">
        <v>2435</v>
      </c>
      <c r="B1248" s="12" t="s">
        <v>2436</v>
      </c>
      <c r="C1248" s="12" t="s">
        <v>32</v>
      </c>
      <c r="D1248" s="12" t="s">
        <v>42</v>
      </c>
      <c r="E1248" s="12" t="s">
        <v>38</v>
      </c>
      <c r="F1248" s="12" t="s">
        <v>25</v>
      </c>
      <c r="G1248" s="13" t="n">
        <v>203200</v>
      </c>
      <c r="H1248" s="12" t="n">
        <v>60</v>
      </c>
      <c r="I1248" s="12" t="n">
        <v>44</v>
      </c>
      <c r="J1248" s="12" t="n">
        <v>0</v>
      </c>
      <c r="K1248" s="14" t="n">
        <v>0.21</v>
      </c>
      <c r="L1248" s="12" t="s">
        <v>39</v>
      </c>
      <c r="M1248" s="15" t="n">
        <f aca="false">IF(AND(H1248&lt;=Criteria!$C$6,J1248&lt;=Criteria!$C$7,L1248="Yes",OR(C1248&lt;&gt;"Catering",K1248&gt;=Criteria!$C$8),D1248&lt;&gt;Criteria!$C$9),1,0)</f>
        <v>1</v>
      </c>
    </row>
    <row r="1249" customFormat="false" ht="15" hidden="false" customHeight="false" outlineLevel="0" collapsed="false">
      <c r="A1249" s="8" t="s">
        <v>2437</v>
      </c>
      <c r="B1249" s="8" t="s">
        <v>2438</v>
      </c>
      <c r="C1249" s="8" t="s">
        <v>22</v>
      </c>
      <c r="D1249" s="8" t="s">
        <v>48</v>
      </c>
      <c r="E1249" s="8" t="s">
        <v>38</v>
      </c>
      <c r="F1249" s="8" t="s">
        <v>25</v>
      </c>
      <c r="G1249" s="9" t="n">
        <v>27900</v>
      </c>
      <c r="H1249" s="8" t="n">
        <v>72</v>
      </c>
      <c r="I1249" s="8" t="n">
        <v>67</v>
      </c>
      <c r="J1249" s="8" t="n">
        <v>0</v>
      </c>
      <c r="K1249" s="10" t="n">
        <v>0</v>
      </c>
      <c r="L1249" s="8" t="s">
        <v>39</v>
      </c>
      <c r="M1249" s="11" t="n">
        <f aca="false">IF(AND(H1249&lt;=Criteria!$C$6,J1249&lt;=Criteria!$C$7,L1249="Yes",OR(C1249&lt;&gt;"Catering",K1249&gt;=Criteria!$C$8),D1249&lt;&gt;Criteria!$C$9),1,0)</f>
        <v>0</v>
      </c>
    </row>
    <row r="1250" customFormat="false" ht="15" hidden="false" customHeight="false" outlineLevel="0" collapsed="false">
      <c r="A1250" s="12" t="s">
        <v>2439</v>
      </c>
      <c r="B1250" s="12" t="s">
        <v>2440</v>
      </c>
      <c r="C1250" s="12" t="s">
        <v>22</v>
      </c>
      <c r="D1250" s="12" t="s">
        <v>37</v>
      </c>
      <c r="E1250" s="12" t="s">
        <v>38</v>
      </c>
      <c r="F1250" s="12" t="s">
        <v>33</v>
      </c>
      <c r="G1250" s="13" t="n">
        <v>119700</v>
      </c>
      <c r="H1250" s="12" t="n">
        <v>72</v>
      </c>
      <c r="I1250" s="12" t="n">
        <v>61</v>
      </c>
      <c r="J1250" s="12" t="n">
        <v>0</v>
      </c>
      <c r="K1250" s="14" t="n">
        <v>0.07</v>
      </c>
      <c r="L1250" s="12" t="s">
        <v>39</v>
      </c>
      <c r="M1250" s="15" t="n">
        <f aca="false">IF(AND(H1250&lt;=Criteria!$C$6,J1250&lt;=Criteria!$C$7,L1250="Yes",OR(C1250&lt;&gt;"Catering",K1250&gt;=Criteria!$C$8),D1250&lt;&gt;Criteria!$C$9),1,0)</f>
        <v>0</v>
      </c>
    </row>
    <row r="1251" customFormat="false" ht="15" hidden="false" customHeight="false" outlineLevel="0" collapsed="false">
      <c r="A1251" s="8" t="s">
        <v>2441</v>
      </c>
      <c r="B1251" s="8" t="s">
        <v>2442</v>
      </c>
      <c r="C1251" s="8" t="s">
        <v>32</v>
      </c>
      <c r="D1251" s="8" t="s">
        <v>42</v>
      </c>
      <c r="E1251" s="8" t="s">
        <v>38</v>
      </c>
      <c r="F1251" s="8" t="s">
        <v>33</v>
      </c>
      <c r="G1251" s="9" t="n">
        <v>94200</v>
      </c>
      <c r="H1251" s="8" t="n">
        <v>84</v>
      </c>
      <c r="I1251" s="8" t="n">
        <v>58</v>
      </c>
      <c r="J1251" s="8" t="n">
        <v>0</v>
      </c>
      <c r="K1251" s="10" t="n">
        <v>0.06</v>
      </c>
      <c r="L1251" s="8" t="s">
        <v>39</v>
      </c>
      <c r="M1251" s="11" t="n">
        <f aca="false">IF(AND(H1251&lt;=Criteria!$C$6,J1251&lt;=Criteria!$C$7,L1251="Yes",OR(C1251&lt;&gt;"Catering",K1251&gt;=Criteria!$C$8),D1251&lt;&gt;Criteria!$C$9),1,0)</f>
        <v>0</v>
      </c>
    </row>
    <row r="1252" customFormat="false" ht="15" hidden="false" customHeight="false" outlineLevel="0" collapsed="false">
      <c r="A1252" s="12" t="s">
        <v>2443</v>
      </c>
      <c r="B1252" s="12" t="s">
        <v>2444</v>
      </c>
      <c r="C1252" s="12" t="s">
        <v>32</v>
      </c>
      <c r="D1252" s="12" t="s">
        <v>46</v>
      </c>
      <c r="E1252" s="12" t="s">
        <v>24</v>
      </c>
      <c r="F1252" s="12" t="s">
        <v>25</v>
      </c>
      <c r="G1252" s="13" t="n">
        <v>70700</v>
      </c>
      <c r="H1252" s="12" t="n">
        <v>84</v>
      </c>
      <c r="I1252" s="12" t="n">
        <v>78</v>
      </c>
      <c r="J1252" s="12" t="n">
        <v>0</v>
      </c>
      <c r="K1252" s="14" t="n">
        <v>0.12</v>
      </c>
      <c r="L1252" s="12" t="s">
        <v>39</v>
      </c>
      <c r="M1252" s="15" t="n">
        <f aca="false">IF(AND(H1252&lt;=Criteria!$C$6,J1252&lt;=Criteria!$C$7,L1252="Yes",OR(C1252&lt;&gt;"Catering",K1252&gt;=Criteria!$C$8),D1252&lt;&gt;Criteria!$C$9),1,0)</f>
        <v>0</v>
      </c>
    </row>
    <row r="1253" customFormat="false" ht="15" hidden="false" customHeight="false" outlineLevel="0" collapsed="false">
      <c r="A1253" s="8" t="s">
        <v>2445</v>
      </c>
      <c r="B1253" s="8" t="s">
        <v>2446</v>
      </c>
      <c r="C1253" s="8" t="s">
        <v>32</v>
      </c>
      <c r="D1253" s="8" t="s">
        <v>37</v>
      </c>
      <c r="E1253" s="8" t="s">
        <v>38</v>
      </c>
      <c r="F1253" s="8" t="s">
        <v>33</v>
      </c>
      <c r="G1253" s="9" t="n">
        <v>213200</v>
      </c>
      <c r="H1253" s="8" t="n">
        <v>48</v>
      </c>
      <c r="I1253" s="8" t="n">
        <v>31</v>
      </c>
      <c r="J1253" s="8" t="n">
        <v>0</v>
      </c>
      <c r="K1253" s="10" t="n">
        <v>0.15</v>
      </c>
      <c r="L1253" s="8" t="s">
        <v>39</v>
      </c>
      <c r="M1253" s="11" t="n">
        <f aca="false">IF(AND(H1253&lt;=Criteria!$C$6,J1253&lt;=Criteria!$C$7,L1253="Yes",OR(C1253&lt;&gt;"Catering",K1253&gt;=Criteria!$C$8),D1253&lt;&gt;Criteria!$C$9),1,0)</f>
        <v>1</v>
      </c>
    </row>
    <row r="1254" customFormat="false" ht="15" hidden="false" customHeight="false" outlineLevel="0" collapsed="false">
      <c r="A1254" s="12" t="s">
        <v>2447</v>
      </c>
      <c r="B1254" s="12" t="s">
        <v>2448</v>
      </c>
      <c r="C1254" s="12" t="s">
        <v>36</v>
      </c>
      <c r="D1254" s="12" t="s">
        <v>23</v>
      </c>
      <c r="E1254" s="12" t="s">
        <v>24</v>
      </c>
      <c r="F1254" s="12" t="s">
        <v>53</v>
      </c>
      <c r="G1254" s="13" t="n">
        <v>306600</v>
      </c>
      <c r="H1254" s="12" t="n">
        <v>48</v>
      </c>
      <c r="I1254" s="12" t="n">
        <v>24</v>
      </c>
      <c r="J1254" s="12" t="n">
        <v>0</v>
      </c>
      <c r="K1254" s="14" t="n">
        <v>0.25</v>
      </c>
      <c r="L1254" s="12" t="s">
        <v>39</v>
      </c>
      <c r="M1254" s="15" t="n">
        <f aca="false">IF(AND(H1254&lt;=Criteria!$C$6,J1254&lt;=Criteria!$C$7,L1254="Yes",OR(C1254&lt;&gt;"Catering",K1254&gt;=Criteria!$C$8),D1254&lt;&gt;Criteria!$C$9),1,0)</f>
        <v>0</v>
      </c>
    </row>
    <row r="1255" customFormat="false" ht="15" hidden="false" customHeight="false" outlineLevel="0" collapsed="false">
      <c r="A1255" s="8" t="s">
        <v>2449</v>
      </c>
      <c r="B1255" s="8" t="s">
        <v>2450</v>
      </c>
      <c r="C1255" s="8" t="s">
        <v>22</v>
      </c>
      <c r="D1255" s="8" t="s">
        <v>108</v>
      </c>
      <c r="E1255" s="8" t="s">
        <v>108</v>
      </c>
      <c r="F1255" s="8" t="s">
        <v>33</v>
      </c>
      <c r="G1255" s="9" t="n">
        <v>77000</v>
      </c>
      <c r="H1255" s="8" t="n">
        <v>36</v>
      </c>
      <c r="I1255" s="8" t="n">
        <v>13</v>
      </c>
      <c r="J1255" s="8" t="n">
        <v>0</v>
      </c>
      <c r="K1255" s="10" t="n">
        <v>0.06</v>
      </c>
      <c r="L1255" s="8" t="s">
        <v>39</v>
      </c>
      <c r="M1255" s="11" t="n">
        <f aca="false">IF(AND(H1255&lt;=Criteria!$C$6,J1255&lt;=Criteria!$C$7,L1255="Yes",OR(C1255&lt;&gt;"Catering",K1255&gt;=Criteria!$C$8),D1255&lt;&gt;Criteria!$C$9),1,0)</f>
        <v>0</v>
      </c>
    </row>
    <row r="1256" customFormat="false" ht="15" hidden="false" customHeight="false" outlineLevel="0" collapsed="false">
      <c r="A1256" s="12" t="s">
        <v>2451</v>
      </c>
      <c r="B1256" s="12" t="s">
        <v>2452</v>
      </c>
      <c r="C1256" s="12" t="s">
        <v>36</v>
      </c>
      <c r="D1256" s="12" t="s">
        <v>37</v>
      </c>
      <c r="E1256" s="12" t="s">
        <v>38</v>
      </c>
      <c r="F1256" s="12" t="s">
        <v>53</v>
      </c>
      <c r="G1256" s="13" t="n">
        <v>102300</v>
      </c>
      <c r="H1256" s="12" t="n">
        <v>60</v>
      </c>
      <c r="I1256" s="12" t="n">
        <v>41</v>
      </c>
      <c r="J1256" s="12" t="n">
        <v>0</v>
      </c>
      <c r="K1256" s="14" t="n">
        <v>0.17</v>
      </c>
      <c r="L1256" s="12" t="s">
        <v>39</v>
      </c>
      <c r="M1256" s="15" t="n">
        <f aca="false">IF(AND(H1256&lt;=Criteria!$C$6,J1256&lt;=Criteria!$C$7,L1256="Yes",OR(C1256&lt;&gt;"Catering",K1256&gt;=Criteria!$C$8),D1256&lt;&gt;Criteria!$C$9),1,0)</f>
        <v>1</v>
      </c>
    </row>
    <row r="1257" customFormat="false" ht="15" hidden="false" customHeight="false" outlineLevel="0" collapsed="false">
      <c r="A1257" s="8" t="s">
        <v>2453</v>
      </c>
      <c r="B1257" s="8" t="s">
        <v>2454</v>
      </c>
      <c r="C1257" s="8" t="s">
        <v>32</v>
      </c>
      <c r="D1257" s="8" t="s">
        <v>42</v>
      </c>
      <c r="E1257" s="8" t="s">
        <v>38</v>
      </c>
      <c r="F1257" s="8" t="s">
        <v>25</v>
      </c>
      <c r="G1257" s="9" t="n">
        <v>71100</v>
      </c>
      <c r="H1257" s="8" t="n">
        <v>84</v>
      </c>
      <c r="I1257" s="8" t="n">
        <v>54</v>
      </c>
      <c r="J1257" s="8" t="n">
        <v>0</v>
      </c>
      <c r="K1257" s="10" t="n">
        <v>0.16</v>
      </c>
      <c r="L1257" s="8" t="s">
        <v>39</v>
      </c>
      <c r="M1257" s="11" t="n">
        <f aca="false">IF(AND(H1257&lt;=Criteria!$C$6,J1257&lt;=Criteria!$C$7,L1257="Yes",OR(C1257&lt;&gt;"Catering",K1257&gt;=Criteria!$C$8),D1257&lt;&gt;Criteria!$C$9),1,0)</f>
        <v>0</v>
      </c>
    </row>
    <row r="1258" customFormat="false" ht="15" hidden="false" customHeight="false" outlineLevel="0" collapsed="false">
      <c r="A1258" s="12" t="s">
        <v>2455</v>
      </c>
      <c r="B1258" s="12" t="s">
        <v>2456</v>
      </c>
      <c r="C1258" s="12" t="s">
        <v>22</v>
      </c>
      <c r="D1258" s="12" t="s">
        <v>37</v>
      </c>
      <c r="E1258" s="12" t="s">
        <v>38</v>
      </c>
      <c r="F1258" s="12" t="s">
        <v>53</v>
      </c>
      <c r="G1258" s="13" t="n">
        <v>123600</v>
      </c>
      <c r="H1258" s="12" t="n">
        <v>84</v>
      </c>
      <c r="I1258" s="12" t="n">
        <v>35</v>
      </c>
      <c r="J1258" s="12" t="n">
        <v>0</v>
      </c>
      <c r="K1258" s="14" t="n">
        <v>0.22</v>
      </c>
      <c r="L1258" s="12" t="s">
        <v>39</v>
      </c>
      <c r="M1258" s="15" t="n">
        <f aca="false">IF(AND(H1258&lt;=Criteria!$C$6,J1258&lt;=Criteria!$C$7,L1258="Yes",OR(C1258&lt;&gt;"Catering",K1258&gt;=Criteria!$C$8),D1258&lt;&gt;Criteria!$C$9),1,0)</f>
        <v>0</v>
      </c>
    </row>
    <row r="1259" customFormat="false" ht="15" hidden="false" customHeight="false" outlineLevel="0" collapsed="false">
      <c r="A1259" s="8" t="s">
        <v>2457</v>
      </c>
      <c r="B1259" s="8" t="s">
        <v>2458</v>
      </c>
      <c r="C1259" s="8" t="s">
        <v>32</v>
      </c>
      <c r="D1259" s="8" t="s">
        <v>42</v>
      </c>
      <c r="E1259" s="8" t="s">
        <v>38</v>
      </c>
      <c r="F1259" s="8" t="s">
        <v>53</v>
      </c>
      <c r="G1259" s="9" t="n">
        <v>199000</v>
      </c>
      <c r="H1259" s="8" t="n">
        <v>72</v>
      </c>
      <c r="I1259" s="8" t="n">
        <v>23</v>
      </c>
      <c r="J1259" s="8" t="n">
        <v>0</v>
      </c>
      <c r="K1259" s="10" t="n">
        <v>0.08</v>
      </c>
      <c r="L1259" s="8" t="s">
        <v>39</v>
      </c>
      <c r="M1259" s="11" t="n">
        <f aca="false">IF(AND(H1259&lt;=Criteria!$C$6,J1259&lt;=Criteria!$C$7,L1259="Yes",OR(C1259&lt;&gt;"Catering",K1259&gt;=Criteria!$C$8),D1259&lt;&gt;Criteria!$C$9),1,0)</f>
        <v>1</v>
      </c>
    </row>
    <row r="1260" customFormat="false" ht="15" hidden="false" customHeight="false" outlineLevel="0" collapsed="false">
      <c r="A1260" s="12" t="s">
        <v>2459</v>
      </c>
      <c r="B1260" s="12" t="s">
        <v>2460</v>
      </c>
      <c r="C1260" s="12" t="s">
        <v>32</v>
      </c>
      <c r="D1260" s="12" t="s">
        <v>48</v>
      </c>
      <c r="E1260" s="12" t="s">
        <v>38</v>
      </c>
      <c r="F1260" s="12" t="s">
        <v>25</v>
      </c>
      <c r="G1260" s="13" t="n">
        <v>46600</v>
      </c>
      <c r="H1260" s="12" t="n">
        <v>60</v>
      </c>
      <c r="I1260" s="12" t="n">
        <v>49</v>
      </c>
      <c r="J1260" s="12" t="n">
        <v>0</v>
      </c>
      <c r="K1260" s="14" t="n">
        <v>0.13</v>
      </c>
      <c r="L1260" s="12" t="s">
        <v>39</v>
      </c>
      <c r="M1260" s="15" t="n">
        <f aca="false">IF(AND(H1260&lt;=Criteria!$C$6,J1260&lt;=Criteria!$C$7,L1260="Yes",OR(C1260&lt;&gt;"Catering",K1260&gt;=Criteria!$C$8),D1260&lt;&gt;Criteria!$C$9),1,0)</f>
        <v>1</v>
      </c>
    </row>
    <row r="1261" customFormat="false" ht="15" hidden="false" customHeight="false" outlineLevel="0" collapsed="false">
      <c r="A1261" s="8" t="s">
        <v>2461</v>
      </c>
      <c r="B1261" s="8" t="s">
        <v>2462</v>
      </c>
      <c r="C1261" s="8" t="s">
        <v>32</v>
      </c>
      <c r="D1261" s="8" t="s">
        <v>42</v>
      </c>
      <c r="E1261" s="8" t="s">
        <v>38</v>
      </c>
      <c r="F1261" s="8" t="s">
        <v>25</v>
      </c>
      <c r="G1261" s="9" t="n">
        <v>82800</v>
      </c>
      <c r="H1261" s="8" t="n">
        <v>36</v>
      </c>
      <c r="I1261" s="8" t="n">
        <v>9</v>
      </c>
      <c r="J1261" s="8" t="n">
        <v>0</v>
      </c>
      <c r="K1261" s="10" t="n">
        <v>0.22</v>
      </c>
      <c r="L1261" s="8" t="s">
        <v>39</v>
      </c>
      <c r="M1261" s="11" t="n">
        <f aca="false">IF(AND(H1261&lt;=Criteria!$C$6,J1261&lt;=Criteria!$C$7,L1261="Yes",OR(C1261&lt;&gt;"Catering",K1261&gt;=Criteria!$C$8),D1261&lt;&gt;Criteria!$C$9),1,0)</f>
        <v>1</v>
      </c>
    </row>
    <row r="1262" customFormat="false" ht="15" hidden="false" customHeight="false" outlineLevel="0" collapsed="false">
      <c r="A1262" s="12" t="s">
        <v>2463</v>
      </c>
      <c r="B1262" s="12" t="s">
        <v>2464</v>
      </c>
      <c r="C1262" s="12" t="s">
        <v>36</v>
      </c>
      <c r="D1262" s="12" t="s">
        <v>48</v>
      </c>
      <c r="E1262" s="12" t="s">
        <v>38</v>
      </c>
      <c r="F1262" s="12" t="s">
        <v>33</v>
      </c>
      <c r="G1262" s="13" t="n">
        <v>295500</v>
      </c>
      <c r="H1262" s="12" t="n">
        <v>60</v>
      </c>
      <c r="I1262" s="12" t="n">
        <v>19</v>
      </c>
      <c r="J1262" s="12" t="n">
        <v>0</v>
      </c>
      <c r="K1262" s="14" t="n">
        <v>0.23</v>
      </c>
      <c r="L1262" s="12" t="s">
        <v>39</v>
      </c>
      <c r="M1262" s="15" t="n">
        <f aca="false">IF(AND(H1262&lt;=Criteria!$C$6,J1262&lt;=Criteria!$C$7,L1262="Yes",OR(C1262&lt;&gt;"Catering",K1262&gt;=Criteria!$C$8),D1262&lt;&gt;Criteria!$C$9),1,0)</f>
        <v>1</v>
      </c>
    </row>
    <row r="1263" customFormat="false" ht="15" hidden="false" customHeight="false" outlineLevel="0" collapsed="false">
      <c r="A1263" s="8" t="s">
        <v>2465</v>
      </c>
      <c r="B1263" s="8" t="s">
        <v>2466</v>
      </c>
      <c r="C1263" s="8" t="s">
        <v>32</v>
      </c>
      <c r="D1263" s="8" t="s">
        <v>48</v>
      </c>
      <c r="E1263" s="8" t="s">
        <v>38</v>
      </c>
      <c r="F1263" s="8" t="s">
        <v>53</v>
      </c>
      <c r="G1263" s="9" t="n">
        <v>79900</v>
      </c>
      <c r="H1263" s="8" t="n">
        <v>48</v>
      </c>
      <c r="I1263" s="8" t="n">
        <v>43</v>
      </c>
      <c r="J1263" s="8" t="n">
        <v>0</v>
      </c>
      <c r="K1263" s="10" t="n">
        <v>0.06</v>
      </c>
      <c r="L1263" s="8" t="s">
        <v>39</v>
      </c>
      <c r="M1263" s="11" t="n">
        <f aca="false">IF(AND(H1263&lt;=Criteria!$C$6,J1263&lt;=Criteria!$C$7,L1263="Yes",OR(C1263&lt;&gt;"Catering",K1263&gt;=Criteria!$C$8),D1263&lt;&gt;Criteria!$C$9),1,0)</f>
        <v>1</v>
      </c>
    </row>
    <row r="1264" customFormat="false" ht="15" hidden="false" customHeight="false" outlineLevel="0" collapsed="false">
      <c r="A1264" s="12" t="s">
        <v>2467</v>
      </c>
      <c r="B1264" s="12" t="s">
        <v>2468</v>
      </c>
      <c r="C1264" s="12" t="s">
        <v>36</v>
      </c>
      <c r="D1264" s="12" t="s">
        <v>108</v>
      </c>
      <c r="E1264" s="12" t="s">
        <v>108</v>
      </c>
      <c r="F1264" s="12" t="s">
        <v>53</v>
      </c>
      <c r="G1264" s="13" t="n">
        <v>295800</v>
      </c>
      <c r="H1264" s="12" t="n">
        <v>72</v>
      </c>
      <c r="I1264" s="12" t="n">
        <v>43</v>
      </c>
      <c r="J1264" s="12" t="n">
        <v>0</v>
      </c>
      <c r="K1264" s="14" t="n">
        <v>0.11</v>
      </c>
      <c r="L1264" s="12" t="s">
        <v>39</v>
      </c>
      <c r="M1264" s="15" t="n">
        <f aca="false">IF(AND(H1264&lt;=Criteria!$C$6,J1264&lt;=Criteria!$C$7,L1264="Yes",OR(C1264&lt;&gt;"Catering",K1264&gt;=Criteria!$C$8),D1264&lt;&gt;Criteria!$C$9),1,0)</f>
        <v>1</v>
      </c>
    </row>
    <row r="1265" customFormat="false" ht="15" hidden="false" customHeight="false" outlineLevel="0" collapsed="false">
      <c r="A1265" s="8" t="s">
        <v>2469</v>
      </c>
      <c r="B1265" s="8" t="s">
        <v>2470</v>
      </c>
      <c r="C1265" s="8" t="s">
        <v>36</v>
      </c>
      <c r="D1265" s="8" t="s">
        <v>48</v>
      </c>
      <c r="E1265" s="8" t="s">
        <v>38</v>
      </c>
      <c r="F1265" s="8" t="s">
        <v>25</v>
      </c>
      <c r="G1265" s="9" t="n">
        <v>343100</v>
      </c>
      <c r="H1265" s="8" t="n">
        <v>60</v>
      </c>
      <c r="I1265" s="8" t="n">
        <v>31</v>
      </c>
      <c r="J1265" s="8" t="n">
        <v>0</v>
      </c>
      <c r="K1265" s="10" t="n">
        <v>0.21</v>
      </c>
      <c r="L1265" s="8" t="s">
        <v>39</v>
      </c>
      <c r="M1265" s="11" t="n">
        <f aca="false">IF(AND(H1265&lt;=Criteria!$C$6,J1265&lt;=Criteria!$C$7,L1265="Yes",OR(C1265&lt;&gt;"Catering",K1265&gt;=Criteria!$C$8),D1265&lt;&gt;Criteria!$C$9),1,0)</f>
        <v>1</v>
      </c>
    </row>
    <row r="1266" customFormat="false" ht="15" hidden="false" customHeight="false" outlineLevel="0" collapsed="false">
      <c r="A1266" s="12" t="s">
        <v>2471</v>
      </c>
      <c r="B1266" s="12" t="s">
        <v>2446</v>
      </c>
      <c r="C1266" s="12" t="s">
        <v>32</v>
      </c>
      <c r="D1266" s="12" t="s">
        <v>48</v>
      </c>
      <c r="E1266" s="12" t="s">
        <v>38</v>
      </c>
      <c r="F1266" s="12" t="s">
        <v>33</v>
      </c>
      <c r="G1266" s="13" t="n">
        <v>170500</v>
      </c>
      <c r="H1266" s="12" t="n">
        <v>72</v>
      </c>
      <c r="I1266" s="12" t="n">
        <v>61</v>
      </c>
      <c r="J1266" s="12" t="n">
        <v>0</v>
      </c>
      <c r="K1266" s="14" t="n">
        <v>0.07</v>
      </c>
      <c r="L1266" s="12" t="s">
        <v>39</v>
      </c>
      <c r="M1266" s="15" t="n">
        <f aca="false">IF(AND(H1266&lt;=Criteria!$C$6,J1266&lt;=Criteria!$C$7,L1266="Yes",OR(C1266&lt;&gt;"Catering",K1266&gt;=Criteria!$C$8),D1266&lt;&gt;Criteria!$C$9),1,0)</f>
        <v>1</v>
      </c>
    </row>
    <row r="1267" customFormat="false" ht="15" hidden="false" customHeight="false" outlineLevel="0" collapsed="false">
      <c r="A1267" s="8" t="s">
        <v>2472</v>
      </c>
      <c r="B1267" s="8" t="s">
        <v>2473</v>
      </c>
      <c r="C1267" s="8" t="s">
        <v>32</v>
      </c>
      <c r="D1267" s="8" t="s">
        <v>108</v>
      </c>
      <c r="E1267" s="8" t="s">
        <v>108</v>
      </c>
      <c r="F1267" s="8" t="s">
        <v>25</v>
      </c>
      <c r="G1267" s="9" t="n">
        <v>203300</v>
      </c>
      <c r="H1267" s="8" t="n">
        <v>48</v>
      </c>
      <c r="I1267" s="8" t="n">
        <v>19</v>
      </c>
      <c r="J1267" s="8" t="n">
        <v>0</v>
      </c>
      <c r="K1267" s="10" t="n">
        <v>0.13</v>
      </c>
      <c r="L1267" s="8" t="s">
        <v>39</v>
      </c>
      <c r="M1267" s="11" t="n">
        <f aca="false">IF(AND(H1267&lt;=Criteria!$C$6,J1267&lt;=Criteria!$C$7,L1267="Yes",OR(C1267&lt;&gt;"Catering",K1267&gt;=Criteria!$C$8),D1267&lt;&gt;Criteria!$C$9),1,0)</f>
        <v>1</v>
      </c>
    </row>
    <row r="1268" customFormat="false" ht="15" hidden="false" customHeight="false" outlineLevel="0" collapsed="false">
      <c r="A1268" s="12" t="s">
        <v>2474</v>
      </c>
      <c r="B1268" s="12" t="s">
        <v>2475</v>
      </c>
      <c r="C1268" s="12" t="s">
        <v>32</v>
      </c>
      <c r="D1268" s="12" t="s">
        <v>75</v>
      </c>
      <c r="E1268" s="12" t="s">
        <v>24</v>
      </c>
      <c r="F1268" s="12" t="s">
        <v>25</v>
      </c>
      <c r="G1268" s="13" t="n">
        <v>114500</v>
      </c>
      <c r="H1268" s="12" t="n">
        <v>48</v>
      </c>
      <c r="I1268" s="12" t="n">
        <v>43</v>
      </c>
      <c r="J1268" s="12" t="n">
        <v>0</v>
      </c>
      <c r="K1268" s="14" t="n">
        <v>0.21</v>
      </c>
      <c r="L1268" s="12" t="s">
        <v>39</v>
      </c>
      <c r="M1268" s="15" t="n">
        <f aca="false">IF(AND(H1268&lt;=Criteria!$C$6,J1268&lt;=Criteria!$C$7,L1268="Yes",OR(C1268&lt;&gt;"Catering",K1268&gt;=Criteria!$C$8),D1268&lt;&gt;Criteria!$C$9),1,0)</f>
        <v>1</v>
      </c>
    </row>
    <row r="1269" customFormat="false" ht="15" hidden="false" customHeight="false" outlineLevel="0" collapsed="false">
      <c r="A1269" s="8" t="s">
        <v>2476</v>
      </c>
      <c r="B1269" s="8" t="s">
        <v>2477</v>
      </c>
      <c r="C1269" s="8" t="s">
        <v>32</v>
      </c>
      <c r="D1269" s="8" t="s">
        <v>42</v>
      </c>
      <c r="E1269" s="8" t="s">
        <v>38</v>
      </c>
      <c r="F1269" s="8" t="s">
        <v>33</v>
      </c>
      <c r="G1269" s="9" t="n">
        <v>186500</v>
      </c>
      <c r="H1269" s="8" t="n">
        <v>60</v>
      </c>
      <c r="I1269" s="8" t="n">
        <v>17</v>
      </c>
      <c r="J1269" s="8" t="n">
        <v>0</v>
      </c>
      <c r="K1269" s="10" t="n">
        <v>0.24</v>
      </c>
      <c r="L1269" s="8" t="s">
        <v>39</v>
      </c>
      <c r="M1269" s="11" t="n">
        <f aca="false">IF(AND(H1269&lt;=Criteria!$C$6,J1269&lt;=Criteria!$C$7,L1269="Yes",OR(C1269&lt;&gt;"Catering",K1269&gt;=Criteria!$C$8),D1269&lt;&gt;Criteria!$C$9),1,0)</f>
        <v>1</v>
      </c>
    </row>
    <row r="1270" customFormat="false" ht="15" hidden="false" customHeight="false" outlineLevel="0" collapsed="false">
      <c r="A1270" s="12" t="s">
        <v>2478</v>
      </c>
      <c r="B1270" s="12" t="s">
        <v>2479</v>
      </c>
      <c r="C1270" s="12" t="s">
        <v>32</v>
      </c>
      <c r="D1270" s="12" t="s">
        <v>46</v>
      </c>
      <c r="E1270" s="12" t="s">
        <v>24</v>
      </c>
      <c r="F1270" s="12" t="s">
        <v>33</v>
      </c>
      <c r="G1270" s="13" t="n">
        <v>53100</v>
      </c>
      <c r="H1270" s="12" t="n">
        <v>60</v>
      </c>
      <c r="I1270" s="12" t="n">
        <v>51</v>
      </c>
      <c r="J1270" s="12" t="n">
        <v>0</v>
      </c>
      <c r="K1270" s="14" t="n">
        <v>0.06</v>
      </c>
      <c r="L1270" s="12" t="s">
        <v>39</v>
      </c>
      <c r="M1270" s="15" t="n">
        <f aca="false">IF(AND(H1270&lt;=Criteria!$C$6,J1270&lt;=Criteria!$C$7,L1270="Yes",OR(C1270&lt;&gt;"Catering",K1270&gt;=Criteria!$C$8),D1270&lt;&gt;Criteria!$C$9),1,0)</f>
        <v>1</v>
      </c>
    </row>
    <row r="1271" customFormat="false" ht="15" hidden="false" customHeight="false" outlineLevel="0" collapsed="false">
      <c r="A1271" s="8" t="s">
        <v>2480</v>
      </c>
      <c r="B1271" s="8" t="s">
        <v>2481</v>
      </c>
      <c r="C1271" s="8" t="s">
        <v>32</v>
      </c>
      <c r="D1271" s="8" t="s">
        <v>23</v>
      </c>
      <c r="E1271" s="8" t="s">
        <v>24</v>
      </c>
      <c r="F1271" s="8" t="s">
        <v>53</v>
      </c>
      <c r="G1271" s="9" t="n">
        <v>235400</v>
      </c>
      <c r="H1271" s="8" t="n">
        <v>72</v>
      </c>
      <c r="I1271" s="8" t="n">
        <v>32</v>
      </c>
      <c r="J1271" s="8" t="n">
        <v>0</v>
      </c>
      <c r="K1271" s="10" t="n">
        <v>0.19</v>
      </c>
      <c r="L1271" s="8" t="s">
        <v>39</v>
      </c>
      <c r="M1271" s="11" t="n">
        <f aca="false">IF(AND(H1271&lt;=Criteria!$C$6,J1271&lt;=Criteria!$C$7,L1271="Yes",OR(C1271&lt;&gt;"Catering",K1271&gt;=Criteria!$C$8),D1271&lt;&gt;Criteria!$C$9),1,0)</f>
        <v>0</v>
      </c>
    </row>
    <row r="1272" customFormat="false" ht="15" hidden="false" customHeight="false" outlineLevel="0" collapsed="false">
      <c r="A1272" s="12" t="s">
        <v>2482</v>
      </c>
      <c r="B1272" s="12" t="s">
        <v>2483</v>
      </c>
      <c r="C1272" s="12" t="s">
        <v>32</v>
      </c>
      <c r="D1272" s="12" t="s">
        <v>23</v>
      </c>
      <c r="E1272" s="12" t="s">
        <v>24</v>
      </c>
      <c r="F1272" s="12" t="s">
        <v>33</v>
      </c>
      <c r="G1272" s="13" t="n">
        <v>78200</v>
      </c>
      <c r="H1272" s="12" t="n">
        <v>48</v>
      </c>
      <c r="I1272" s="12" t="n">
        <v>17</v>
      </c>
      <c r="J1272" s="12" t="n">
        <v>0</v>
      </c>
      <c r="K1272" s="14" t="n">
        <v>0.15</v>
      </c>
      <c r="L1272" s="12" t="s">
        <v>39</v>
      </c>
      <c r="M1272" s="15" t="n">
        <f aca="false">IF(AND(H1272&lt;=Criteria!$C$6,J1272&lt;=Criteria!$C$7,L1272="Yes",OR(C1272&lt;&gt;"Catering",K1272&gt;=Criteria!$C$8),D1272&lt;&gt;Criteria!$C$9),1,0)</f>
        <v>0</v>
      </c>
    </row>
    <row r="1273" customFormat="false" ht="15" hidden="false" customHeight="false" outlineLevel="0" collapsed="false">
      <c r="A1273" s="8" t="s">
        <v>2484</v>
      </c>
      <c r="B1273" s="8" t="s">
        <v>2485</v>
      </c>
      <c r="C1273" s="8" t="s">
        <v>32</v>
      </c>
      <c r="D1273" s="8" t="s">
        <v>23</v>
      </c>
      <c r="E1273" s="8" t="s">
        <v>24</v>
      </c>
      <c r="F1273" s="8" t="s">
        <v>53</v>
      </c>
      <c r="G1273" s="9" t="n">
        <v>240300</v>
      </c>
      <c r="H1273" s="8" t="n">
        <v>48</v>
      </c>
      <c r="I1273" s="8" t="n">
        <v>37</v>
      </c>
      <c r="J1273" s="8" t="n">
        <v>0</v>
      </c>
      <c r="K1273" s="10" t="n">
        <v>0.07</v>
      </c>
      <c r="L1273" s="8" t="s">
        <v>39</v>
      </c>
      <c r="M1273" s="11" t="n">
        <f aca="false">IF(AND(H1273&lt;=Criteria!$C$6,J1273&lt;=Criteria!$C$7,L1273="Yes",OR(C1273&lt;&gt;"Catering",K1273&gt;=Criteria!$C$8),D1273&lt;&gt;Criteria!$C$9),1,0)</f>
        <v>0</v>
      </c>
    </row>
    <row r="1274" customFormat="false" ht="15" hidden="false" customHeight="false" outlineLevel="0" collapsed="false">
      <c r="A1274" s="12" t="s">
        <v>2486</v>
      </c>
      <c r="B1274" s="12" t="s">
        <v>2487</v>
      </c>
      <c r="C1274" s="12" t="s">
        <v>22</v>
      </c>
      <c r="D1274" s="12" t="s">
        <v>37</v>
      </c>
      <c r="E1274" s="12" t="s">
        <v>38</v>
      </c>
      <c r="F1274" s="12" t="s">
        <v>33</v>
      </c>
      <c r="G1274" s="13" t="n">
        <v>44400</v>
      </c>
      <c r="H1274" s="12" t="n">
        <v>60</v>
      </c>
      <c r="I1274" s="12" t="n">
        <v>22</v>
      </c>
      <c r="J1274" s="12" t="n">
        <v>0</v>
      </c>
      <c r="K1274" s="14" t="n">
        <v>0.06</v>
      </c>
      <c r="L1274" s="12" t="s">
        <v>39</v>
      </c>
      <c r="M1274" s="15" t="n">
        <f aca="false">IF(AND(H1274&lt;=Criteria!$C$6,J1274&lt;=Criteria!$C$7,L1274="Yes",OR(C1274&lt;&gt;"Catering",K1274&gt;=Criteria!$C$8),D1274&lt;&gt;Criteria!$C$9),1,0)</f>
        <v>0</v>
      </c>
    </row>
    <row r="1275" customFormat="false" ht="15" hidden="false" customHeight="false" outlineLevel="0" collapsed="false">
      <c r="A1275" s="8" t="s">
        <v>2488</v>
      </c>
      <c r="B1275" s="8" t="s">
        <v>2489</v>
      </c>
      <c r="C1275" s="8" t="s">
        <v>32</v>
      </c>
      <c r="D1275" s="8" t="s">
        <v>42</v>
      </c>
      <c r="E1275" s="8" t="s">
        <v>38</v>
      </c>
      <c r="F1275" s="8" t="s">
        <v>25</v>
      </c>
      <c r="G1275" s="9" t="n">
        <v>101800</v>
      </c>
      <c r="H1275" s="8" t="n">
        <v>60</v>
      </c>
      <c r="I1275" s="8" t="n">
        <v>29</v>
      </c>
      <c r="J1275" s="8" t="n">
        <v>0</v>
      </c>
      <c r="K1275" s="10" t="n">
        <v>0.13</v>
      </c>
      <c r="L1275" s="8" t="s">
        <v>39</v>
      </c>
      <c r="M1275" s="11" t="n">
        <f aca="false">IF(AND(H1275&lt;=Criteria!$C$6,J1275&lt;=Criteria!$C$7,L1275="Yes",OR(C1275&lt;&gt;"Catering",K1275&gt;=Criteria!$C$8),D1275&lt;&gt;Criteria!$C$9),1,0)</f>
        <v>1</v>
      </c>
    </row>
    <row r="1276" customFormat="false" ht="15" hidden="false" customHeight="false" outlineLevel="0" collapsed="false">
      <c r="A1276" s="12" t="s">
        <v>2490</v>
      </c>
      <c r="B1276" s="12" t="s">
        <v>2491</v>
      </c>
      <c r="C1276" s="12" t="s">
        <v>32</v>
      </c>
      <c r="D1276" s="12" t="s">
        <v>48</v>
      </c>
      <c r="E1276" s="12" t="s">
        <v>38</v>
      </c>
      <c r="F1276" s="12" t="s">
        <v>25</v>
      </c>
      <c r="G1276" s="13" t="n">
        <v>74800</v>
      </c>
      <c r="H1276" s="12" t="n">
        <v>48</v>
      </c>
      <c r="I1276" s="12" t="n">
        <v>16</v>
      </c>
      <c r="J1276" s="12" t="n">
        <v>0</v>
      </c>
      <c r="K1276" s="14" t="n">
        <v>0.24</v>
      </c>
      <c r="L1276" s="12" t="s">
        <v>39</v>
      </c>
      <c r="M1276" s="15" t="n">
        <f aca="false">IF(AND(H1276&lt;=Criteria!$C$6,J1276&lt;=Criteria!$C$7,L1276="Yes",OR(C1276&lt;&gt;"Catering",K1276&gt;=Criteria!$C$8),D1276&lt;&gt;Criteria!$C$9),1,0)</f>
        <v>1</v>
      </c>
    </row>
    <row r="1277" customFormat="false" ht="15" hidden="false" customHeight="false" outlineLevel="0" collapsed="false">
      <c r="A1277" s="8" t="s">
        <v>2492</v>
      </c>
      <c r="B1277" s="8" t="s">
        <v>2493</v>
      </c>
      <c r="C1277" s="8" t="s">
        <v>32</v>
      </c>
      <c r="D1277" s="8" t="s">
        <v>42</v>
      </c>
      <c r="E1277" s="8" t="s">
        <v>38</v>
      </c>
      <c r="F1277" s="8" t="s">
        <v>33</v>
      </c>
      <c r="G1277" s="9" t="n">
        <v>112300</v>
      </c>
      <c r="H1277" s="8" t="n">
        <v>60</v>
      </c>
      <c r="I1277" s="8" t="n">
        <v>39</v>
      </c>
      <c r="J1277" s="8" t="n">
        <v>0</v>
      </c>
      <c r="K1277" s="10" t="n">
        <v>0.13</v>
      </c>
      <c r="L1277" s="8" t="s">
        <v>39</v>
      </c>
      <c r="M1277" s="11" t="n">
        <f aca="false">IF(AND(H1277&lt;=Criteria!$C$6,J1277&lt;=Criteria!$C$7,L1277="Yes",OR(C1277&lt;&gt;"Catering",K1277&gt;=Criteria!$C$8),D1277&lt;&gt;Criteria!$C$9),1,0)</f>
        <v>1</v>
      </c>
    </row>
    <row r="1278" customFormat="false" ht="15" hidden="false" customHeight="false" outlineLevel="0" collapsed="false">
      <c r="A1278" s="12" t="s">
        <v>2494</v>
      </c>
      <c r="B1278" s="12" t="s">
        <v>2495</v>
      </c>
      <c r="C1278" s="12" t="s">
        <v>32</v>
      </c>
      <c r="D1278" s="12" t="s">
        <v>133</v>
      </c>
      <c r="E1278" s="12" t="s">
        <v>24</v>
      </c>
      <c r="F1278" s="12" t="s">
        <v>33</v>
      </c>
      <c r="G1278" s="13" t="n">
        <v>121100</v>
      </c>
      <c r="H1278" s="12" t="n">
        <v>36</v>
      </c>
      <c r="I1278" s="12" t="n">
        <v>17</v>
      </c>
      <c r="J1278" s="12" t="n">
        <v>0</v>
      </c>
      <c r="K1278" s="14" t="n">
        <v>0.21</v>
      </c>
      <c r="L1278" s="12" t="s">
        <v>39</v>
      </c>
      <c r="M1278" s="15" t="n">
        <f aca="false">IF(AND(H1278&lt;=Criteria!$C$6,J1278&lt;=Criteria!$C$7,L1278="Yes",OR(C1278&lt;&gt;"Catering",K1278&gt;=Criteria!$C$8),D1278&lt;&gt;Criteria!$C$9),1,0)</f>
        <v>1</v>
      </c>
    </row>
    <row r="1279" customFormat="false" ht="15" hidden="false" customHeight="false" outlineLevel="0" collapsed="false">
      <c r="A1279" s="8" t="s">
        <v>2496</v>
      </c>
      <c r="B1279" s="8" t="s">
        <v>2446</v>
      </c>
      <c r="C1279" s="8" t="s">
        <v>32</v>
      </c>
      <c r="D1279" s="8" t="s">
        <v>42</v>
      </c>
      <c r="E1279" s="8" t="s">
        <v>38</v>
      </c>
      <c r="F1279" s="8" t="s">
        <v>33</v>
      </c>
      <c r="G1279" s="9" t="n">
        <v>119200</v>
      </c>
      <c r="H1279" s="8" t="n">
        <v>60</v>
      </c>
      <c r="I1279" s="8" t="n">
        <v>53</v>
      </c>
      <c r="J1279" s="8" t="n">
        <v>0</v>
      </c>
      <c r="K1279" s="10" t="n">
        <v>0.2</v>
      </c>
      <c r="L1279" s="8" t="s">
        <v>39</v>
      </c>
      <c r="M1279" s="11" t="n">
        <f aca="false">IF(AND(H1279&lt;=Criteria!$C$6,J1279&lt;=Criteria!$C$7,L1279="Yes",OR(C1279&lt;&gt;"Catering",K1279&gt;=Criteria!$C$8),D1279&lt;&gt;Criteria!$C$9),1,0)</f>
        <v>1</v>
      </c>
    </row>
    <row r="1280" customFormat="false" ht="15" hidden="false" customHeight="false" outlineLevel="0" collapsed="false">
      <c r="A1280" s="12" t="s">
        <v>2497</v>
      </c>
      <c r="B1280" s="12" t="s">
        <v>2498</v>
      </c>
      <c r="C1280" s="12" t="s">
        <v>22</v>
      </c>
      <c r="D1280" s="12" t="s">
        <v>48</v>
      </c>
      <c r="E1280" s="12" t="s">
        <v>38</v>
      </c>
      <c r="F1280" s="12" t="s">
        <v>33</v>
      </c>
      <c r="G1280" s="13" t="n">
        <v>56900</v>
      </c>
      <c r="H1280" s="12" t="n">
        <v>48</v>
      </c>
      <c r="I1280" s="12" t="n">
        <v>21</v>
      </c>
      <c r="J1280" s="12" t="n">
        <v>0</v>
      </c>
      <c r="K1280" s="14" t="n">
        <v>0.13</v>
      </c>
      <c r="L1280" s="12" t="s">
        <v>39</v>
      </c>
      <c r="M1280" s="15" t="n">
        <f aca="false">IF(AND(H1280&lt;=Criteria!$C$6,J1280&lt;=Criteria!$C$7,L1280="Yes",OR(C1280&lt;&gt;"Catering",K1280&gt;=Criteria!$C$8),D1280&lt;&gt;Criteria!$C$9),1,0)</f>
        <v>1</v>
      </c>
    </row>
    <row r="1281" customFormat="false" ht="15" hidden="false" customHeight="false" outlineLevel="0" collapsed="false">
      <c r="A1281" s="8" t="s">
        <v>2499</v>
      </c>
      <c r="B1281" s="8" t="s">
        <v>2500</v>
      </c>
      <c r="C1281" s="8" t="s">
        <v>32</v>
      </c>
      <c r="D1281" s="8" t="s">
        <v>37</v>
      </c>
      <c r="E1281" s="8" t="s">
        <v>38</v>
      </c>
      <c r="F1281" s="8" t="s">
        <v>53</v>
      </c>
      <c r="G1281" s="9" t="n">
        <v>213700</v>
      </c>
      <c r="H1281" s="8" t="n">
        <v>48</v>
      </c>
      <c r="I1281" s="8" t="n">
        <v>44</v>
      </c>
      <c r="J1281" s="8" t="n">
        <v>0</v>
      </c>
      <c r="K1281" s="10" t="n">
        <v>0.23</v>
      </c>
      <c r="L1281" s="8" t="s">
        <v>39</v>
      </c>
      <c r="M1281" s="11" t="n">
        <f aca="false">IF(AND(H1281&lt;=Criteria!$C$6,J1281&lt;=Criteria!$C$7,L1281="Yes",OR(C1281&lt;&gt;"Catering",K1281&gt;=Criteria!$C$8),D1281&lt;&gt;Criteria!$C$9),1,0)</f>
        <v>1</v>
      </c>
    </row>
    <row r="1282" customFormat="false" ht="15" hidden="false" customHeight="false" outlineLevel="0" collapsed="false">
      <c r="A1282" s="12" t="s">
        <v>2501</v>
      </c>
      <c r="B1282" s="12" t="s">
        <v>2502</v>
      </c>
      <c r="C1282" s="12" t="s">
        <v>32</v>
      </c>
      <c r="D1282" s="12" t="s">
        <v>108</v>
      </c>
      <c r="E1282" s="12" t="s">
        <v>108</v>
      </c>
      <c r="F1282" s="12" t="s">
        <v>25</v>
      </c>
      <c r="G1282" s="13" t="n">
        <v>246000</v>
      </c>
      <c r="H1282" s="12" t="n">
        <v>36</v>
      </c>
      <c r="I1282" s="12" t="n">
        <v>29</v>
      </c>
      <c r="J1282" s="12" t="n">
        <v>0</v>
      </c>
      <c r="K1282" s="14" t="n">
        <v>0.15</v>
      </c>
      <c r="L1282" s="12" t="s">
        <v>39</v>
      </c>
      <c r="M1282" s="15" t="n">
        <f aca="false">IF(AND(H1282&lt;=Criteria!$C$6,J1282&lt;=Criteria!$C$7,L1282="Yes",OR(C1282&lt;&gt;"Catering",K1282&gt;=Criteria!$C$8),D1282&lt;&gt;Criteria!$C$9),1,0)</f>
        <v>1</v>
      </c>
    </row>
    <row r="1283" customFormat="false" ht="15" hidden="false" customHeight="false" outlineLevel="0" collapsed="false">
      <c r="A1283" s="8" t="s">
        <v>2503</v>
      </c>
      <c r="B1283" s="8" t="s">
        <v>2504</v>
      </c>
      <c r="C1283" s="8" t="s">
        <v>32</v>
      </c>
      <c r="D1283" s="8" t="s">
        <v>37</v>
      </c>
      <c r="E1283" s="8" t="s">
        <v>38</v>
      </c>
      <c r="F1283" s="8" t="s">
        <v>25</v>
      </c>
      <c r="G1283" s="9" t="n">
        <v>88600</v>
      </c>
      <c r="H1283" s="8" t="n">
        <v>36</v>
      </c>
      <c r="I1283" s="8" t="n">
        <v>17</v>
      </c>
      <c r="J1283" s="8" t="n">
        <v>0</v>
      </c>
      <c r="K1283" s="10" t="n">
        <v>0.15</v>
      </c>
      <c r="L1283" s="8" t="s">
        <v>39</v>
      </c>
      <c r="M1283" s="11" t="n">
        <f aca="false">IF(AND(H1283&lt;=Criteria!$C$6,J1283&lt;=Criteria!$C$7,L1283="Yes",OR(C1283&lt;&gt;"Catering",K1283&gt;=Criteria!$C$8),D1283&lt;&gt;Criteria!$C$9),1,0)</f>
        <v>1</v>
      </c>
    </row>
    <row r="1284" customFormat="false" ht="15" hidden="false" customHeight="false" outlineLevel="0" collapsed="false">
      <c r="A1284" s="12" t="s">
        <v>2505</v>
      </c>
      <c r="B1284" s="12" t="s">
        <v>2506</v>
      </c>
      <c r="C1284" s="12" t="s">
        <v>32</v>
      </c>
      <c r="D1284" s="12" t="s">
        <v>37</v>
      </c>
      <c r="E1284" s="12" t="s">
        <v>38</v>
      </c>
      <c r="F1284" s="12" t="s">
        <v>53</v>
      </c>
      <c r="G1284" s="13" t="n">
        <v>66000</v>
      </c>
      <c r="H1284" s="12" t="n">
        <v>72</v>
      </c>
      <c r="I1284" s="12" t="n">
        <v>48</v>
      </c>
      <c r="J1284" s="12" t="n">
        <v>0</v>
      </c>
      <c r="K1284" s="14" t="n">
        <v>0.16</v>
      </c>
      <c r="L1284" s="12" t="s">
        <v>39</v>
      </c>
      <c r="M1284" s="15" t="n">
        <f aca="false">IF(AND(H1284&lt;=Criteria!$C$6,J1284&lt;=Criteria!$C$7,L1284="Yes",OR(C1284&lt;&gt;"Catering",K1284&gt;=Criteria!$C$8),D1284&lt;&gt;Criteria!$C$9),1,0)</f>
        <v>1</v>
      </c>
    </row>
    <row r="1285" customFormat="false" ht="15" hidden="false" customHeight="false" outlineLevel="0" collapsed="false">
      <c r="A1285" s="8" t="s">
        <v>2507</v>
      </c>
      <c r="B1285" s="8" t="s">
        <v>2508</v>
      </c>
      <c r="C1285" s="8" t="s">
        <v>32</v>
      </c>
      <c r="D1285" s="8" t="s">
        <v>42</v>
      </c>
      <c r="E1285" s="8" t="s">
        <v>38</v>
      </c>
      <c r="F1285" s="8" t="s">
        <v>33</v>
      </c>
      <c r="G1285" s="9" t="n">
        <v>103700</v>
      </c>
      <c r="H1285" s="8" t="n">
        <v>48</v>
      </c>
      <c r="I1285" s="8" t="n">
        <v>17</v>
      </c>
      <c r="J1285" s="8" t="n">
        <v>0</v>
      </c>
      <c r="K1285" s="10" t="n">
        <v>0.11</v>
      </c>
      <c r="L1285" s="8" t="s">
        <v>39</v>
      </c>
      <c r="M1285" s="11" t="n">
        <f aca="false">IF(AND(H1285&lt;=Criteria!$C$6,J1285&lt;=Criteria!$C$7,L1285="Yes",OR(C1285&lt;&gt;"Catering",K1285&gt;=Criteria!$C$8),D1285&lt;&gt;Criteria!$C$9),1,0)</f>
        <v>1</v>
      </c>
    </row>
    <row r="1286" customFormat="false" ht="15" hidden="false" customHeight="false" outlineLevel="0" collapsed="false">
      <c r="A1286" s="12" t="s">
        <v>2509</v>
      </c>
      <c r="B1286" s="12" t="s">
        <v>2510</v>
      </c>
      <c r="C1286" s="12" t="s">
        <v>22</v>
      </c>
      <c r="D1286" s="12" t="s">
        <v>37</v>
      </c>
      <c r="E1286" s="12" t="s">
        <v>38</v>
      </c>
      <c r="F1286" s="12" t="s">
        <v>25</v>
      </c>
      <c r="G1286" s="13" t="n">
        <v>52300</v>
      </c>
      <c r="H1286" s="12" t="n">
        <v>36</v>
      </c>
      <c r="I1286" s="12" t="n">
        <v>17</v>
      </c>
      <c r="J1286" s="12" t="n">
        <v>0</v>
      </c>
      <c r="K1286" s="14" t="n">
        <v>0</v>
      </c>
      <c r="L1286" s="12" t="s">
        <v>39</v>
      </c>
      <c r="M1286" s="15" t="n">
        <f aca="false">IF(AND(H1286&lt;=Criteria!$C$6,J1286&lt;=Criteria!$C$7,L1286="Yes",OR(C1286&lt;&gt;"Catering",K1286&gt;=Criteria!$C$8),D1286&lt;&gt;Criteria!$C$9),1,0)</f>
        <v>0</v>
      </c>
    </row>
    <row r="1287" customFormat="false" ht="15" hidden="false" customHeight="false" outlineLevel="0" collapsed="false">
      <c r="A1287" s="8" t="s">
        <v>2511</v>
      </c>
      <c r="B1287" s="8" t="s">
        <v>2512</v>
      </c>
      <c r="C1287" s="8" t="s">
        <v>32</v>
      </c>
      <c r="D1287" s="8" t="s">
        <v>75</v>
      </c>
      <c r="E1287" s="8" t="s">
        <v>24</v>
      </c>
      <c r="F1287" s="8" t="s">
        <v>25</v>
      </c>
      <c r="G1287" s="9" t="n">
        <v>142400</v>
      </c>
      <c r="H1287" s="8" t="n">
        <v>72</v>
      </c>
      <c r="I1287" s="8" t="n">
        <v>39</v>
      </c>
      <c r="J1287" s="8" t="n">
        <v>0</v>
      </c>
      <c r="K1287" s="10" t="n">
        <v>0.21</v>
      </c>
      <c r="L1287" s="8" t="s">
        <v>39</v>
      </c>
      <c r="M1287" s="11" t="n">
        <f aca="false">IF(AND(H1287&lt;=Criteria!$C$6,J1287&lt;=Criteria!$C$7,L1287="Yes",OR(C1287&lt;&gt;"Catering",K1287&gt;=Criteria!$C$8),D1287&lt;&gt;Criteria!$C$9),1,0)</f>
        <v>1</v>
      </c>
    </row>
    <row r="1288" customFormat="false" ht="15" hidden="false" customHeight="false" outlineLevel="0" collapsed="false">
      <c r="A1288" s="12" t="s">
        <v>2513</v>
      </c>
      <c r="B1288" s="12" t="s">
        <v>2514</v>
      </c>
      <c r="C1288" s="12" t="s">
        <v>22</v>
      </c>
      <c r="D1288" s="12" t="s">
        <v>23</v>
      </c>
      <c r="E1288" s="12" t="s">
        <v>24</v>
      </c>
      <c r="F1288" s="12" t="s">
        <v>53</v>
      </c>
      <c r="G1288" s="13" t="n">
        <v>83800</v>
      </c>
      <c r="H1288" s="12" t="n">
        <v>72</v>
      </c>
      <c r="I1288" s="12" t="n">
        <v>20</v>
      </c>
      <c r="J1288" s="12" t="n">
        <v>0</v>
      </c>
      <c r="K1288" s="14" t="n">
        <v>0</v>
      </c>
      <c r="L1288" s="12" t="s">
        <v>39</v>
      </c>
      <c r="M1288" s="15" t="n">
        <f aca="false">IF(AND(H1288&lt;=Criteria!$C$6,J1288&lt;=Criteria!$C$7,L1288="Yes",OR(C1288&lt;&gt;"Catering",K1288&gt;=Criteria!$C$8),D1288&lt;&gt;Criteria!$C$9),1,0)</f>
        <v>0</v>
      </c>
    </row>
    <row r="1289" customFormat="false" ht="15" hidden="false" customHeight="false" outlineLevel="0" collapsed="false">
      <c r="A1289" s="8" t="s">
        <v>2515</v>
      </c>
      <c r="B1289" s="8" t="s">
        <v>2516</v>
      </c>
      <c r="C1289" s="8" t="s">
        <v>36</v>
      </c>
      <c r="D1289" s="8" t="s">
        <v>42</v>
      </c>
      <c r="E1289" s="8" t="s">
        <v>38</v>
      </c>
      <c r="F1289" s="8" t="s">
        <v>33</v>
      </c>
      <c r="G1289" s="9" t="n">
        <v>335700</v>
      </c>
      <c r="H1289" s="8" t="n">
        <v>72</v>
      </c>
      <c r="I1289" s="8" t="n">
        <v>35</v>
      </c>
      <c r="J1289" s="8" t="n">
        <v>0</v>
      </c>
      <c r="K1289" s="10" t="n">
        <v>0.1</v>
      </c>
      <c r="L1289" s="8" t="s">
        <v>39</v>
      </c>
      <c r="M1289" s="11" t="n">
        <f aca="false">IF(AND(H1289&lt;=Criteria!$C$6,J1289&lt;=Criteria!$C$7,L1289="Yes",OR(C1289&lt;&gt;"Catering",K1289&gt;=Criteria!$C$8),D1289&lt;&gt;Criteria!$C$9),1,0)</f>
        <v>1</v>
      </c>
    </row>
    <row r="1290" customFormat="false" ht="15" hidden="false" customHeight="false" outlineLevel="0" collapsed="false">
      <c r="A1290" s="12" t="s">
        <v>2517</v>
      </c>
      <c r="B1290" s="12" t="s">
        <v>2518</v>
      </c>
      <c r="C1290" s="12" t="s">
        <v>32</v>
      </c>
      <c r="D1290" s="12" t="s">
        <v>42</v>
      </c>
      <c r="E1290" s="12" t="s">
        <v>38</v>
      </c>
      <c r="F1290" s="12" t="s">
        <v>33</v>
      </c>
      <c r="G1290" s="13" t="n">
        <v>178200</v>
      </c>
      <c r="H1290" s="12" t="n">
        <v>72</v>
      </c>
      <c r="I1290" s="12" t="n">
        <v>57</v>
      </c>
      <c r="J1290" s="12" t="n">
        <v>0</v>
      </c>
      <c r="K1290" s="14" t="n">
        <v>0.08</v>
      </c>
      <c r="L1290" s="12" t="s">
        <v>39</v>
      </c>
      <c r="M1290" s="15" t="n">
        <f aca="false">IF(AND(H1290&lt;=Criteria!$C$6,J1290&lt;=Criteria!$C$7,L1290="Yes",OR(C1290&lt;&gt;"Catering",K1290&gt;=Criteria!$C$8),D1290&lt;&gt;Criteria!$C$9),1,0)</f>
        <v>1</v>
      </c>
    </row>
    <row r="1291" customFormat="false" ht="15" hidden="false" customHeight="false" outlineLevel="0" collapsed="false">
      <c r="A1291" s="8" t="s">
        <v>2519</v>
      </c>
      <c r="B1291" s="8" t="s">
        <v>2520</v>
      </c>
      <c r="C1291" s="8" t="s">
        <v>32</v>
      </c>
      <c r="D1291" s="8" t="s">
        <v>23</v>
      </c>
      <c r="E1291" s="8" t="s">
        <v>24</v>
      </c>
      <c r="F1291" s="8" t="s">
        <v>25</v>
      </c>
      <c r="G1291" s="9" t="n">
        <v>176600</v>
      </c>
      <c r="H1291" s="8" t="n">
        <v>36</v>
      </c>
      <c r="I1291" s="8" t="n">
        <v>30</v>
      </c>
      <c r="J1291" s="8" t="n">
        <v>0</v>
      </c>
      <c r="K1291" s="10" t="n">
        <v>0.15</v>
      </c>
      <c r="L1291" s="8" t="s">
        <v>26</v>
      </c>
      <c r="M1291" s="11" t="n">
        <f aca="false">IF(AND(H1291&lt;=Criteria!$C$6,J1291&lt;=Criteria!$C$7,L1291="Yes",OR(C1291&lt;&gt;"Catering",K1291&gt;=Criteria!$C$8),D1291&lt;&gt;Criteria!$C$9),1,0)</f>
        <v>0</v>
      </c>
    </row>
    <row r="1292" customFormat="false" ht="15" hidden="false" customHeight="false" outlineLevel="0" collapsed="false">
      <c r="A1292" s="12" t="s">
        <v>2521</v>
      </c>
      <c r="B1292" s="12" t="s">
        <v>2446</v>
      </c>
      <c r="C1292" s="12" t="s">
        <v>36</v>
      </c>
      <c r="D1292" s="12" t="s">
        <v>48</v>
      </c>
      <c r="E1292" s="12" t="s">
        <v>38</v>
      </c>
      <c r="F1292" s="12" t="s">
        <v>25</v>
      </c>
      <c r="G1292" s="13" t="n">
        <v>248200</v>
      </c>
      <c r="H1292" s="12" t="n">
        <v>60</v>
      </c>
      <c r="I1292" s="12" t="n">
        <v>24</v>
      </c>
      <c r="J1292" s="12" t="n">
        <v>0</v>
      </c>
      <c r="K1292" s="14" t="n">
        <v>0.16</v>
      </c>
      <c r="L1292" s="12" t="s">
        <v>39</v>
      </c>
      <c r="M1292" s="15" t="n">
        <f aca="false">IF(AND(H1292&lt;=Criteria!$C$6,J1292&lt;=Criteria!$C$7,L1292="Yes",OR(C1292&lt;&gt;"Catering",K1292&gt;=Criteria!$C$8),D1292&lt;&gt;Criteria!$C$9),1,0)</f>
        <v>1</v>
      </c>
    </row>
    <row r="1293" customFormat="false" ht="15" hidden="false" customHeight="false" outlineLevel="0" collapsed="false">
      <c r="A1293" s="8" t="s">
        <v>2522</v>
      </c>
      <c r="B1293" s="8" t="s">
        <v>2523</v>
      </c>
      <c r="C1293" s="8" t="s">
        <v>32</v>
      </c>
      <c r="D1293" s="8" t="s">
        <v>75</v>
      </c>
      <c r="E1293" s="8" t="s">
        <v>24</v>
      </c>
      <c r="F1293" s="8" t="s">
        <v>53</v>
      </c>
      <c r="G1293" s="9" t="n">
        <v>89500</v>
      </c>
      <c r="H1293" s="8" t="n">
        <v>48</v>
      </c>
      <c r="I1293" s="8" t="n">
        <v>45</v>
      </c>
      <c r="J1293" s="8" t="n">
        <v>0</v>
      </c>
      <c r="K1293" s="10" t="n">
        <v>0.12</v>
      </c>
      <c r="L1293" s="8" t="s">
        <v>39</v>
      </c>
      <c r="M1293" s="11" t="n">
        <f aca="false">IF(AND(H1293&lt;=Criteria!$C$6,J1293&lt;=Criteria!$C$7,L1293="Yes",OR(C1293&lt;&gt;"Catering",K1293&gt;=Criteria!$C$8),D1293&lt;&gt;Criteria!$C$9),1,0)</f>
        <v>1</v>
      </c>
    </row>
    <row r="1294" customFormat="false" ht="15" hidden="false" customHeight="false" outlineLevel="0" collapsed="false">
      <c r="A1294" s="12" t="s">
        <v>2524</v>
      </c>
      <c r="B1294" s="12" t="s">
        <v>2525</v>
      </c>
      <c r="C1294" s="12" t="s">
        <v>32</v>
      </c>
      <c r="D1294" s="12" t="s">
        <v>133</v>
      </c>
      <c r="E1294" s="12" t="s">
        <v>24</v>
      </c>
      <c r="F1294" s="12" t="s">
        <v>33</v>
      </c>
      <c r="G1294" s="13" t="n">
        <v>170700</v>
      </c>
      <c r="H1294" s="12" t="n">
        <v>48</v>
      </c>
      <c r="I1294" s="12" t="n">
        <v>44</v>
      </c>
      <c r="J1294" s="12" t="n">
        <v>0</v>
      </c>
      <c r="K1294" s="14" t="n">
        <v>0.16</v>
      </c>
      <c r="L1294" s="12" t="s">
        <v>39</v>
      </c>
      <c r="M1294" s="15" t="n">
        <f aca="false">IF(AND(H1294&lt;=Criteria!$C$6,J1294&lt;=Criteria!$C$7,L1294="Yes",OR(C1294&lt;&gt;"Catering",K1294&gt;=Criteria!$C$8),D1294&lt;&gt;Criteria!$C$9),1,0)</f>
        <v>1</v>
      </c>
    </row>
    <row r="1295" customFormat="false" ht="15" hidden="false" customHeight="false" outlineLevel="0" collapsed="false">
      <c r="A1295" s="8" t="s">
        <v>2526</v>
      </c>
      <c r="B1295" s="8" t="s">
        <v>2527</v>
      </c>
      <c r="C1295" s="8" t="s">
        <v>32</v>
      </c>
      <c r="D1295" s="8" t="s">
        <v>37</v>
      </c>
      <c r="E1295" s="8" t="s">
        <v>38</v>
      </c>
      <c r="F1295" s="8" t="s">
        <v>25</v>
      </c>
      <c r="G1295" s="9" t="n">
        <v>193400</v>
      </c>
      <c r="H1295" s="8" t="n">
        <v>60</v>
      </c>
      <c r="I1295" s="8" t="n">
        <v>46</v>
      </c>
      <c r="J1295" s="8" t="n">
        <v>0</v>
      </c>
      <c r="K1295" s="10" t="n">
        <v>0.17</v>
      </c>
      <c r="L1295" s="8" t="s">
        <v>39</v>
      </c>
      <c r="M1295" s="11" t="n">
        <f aca="false">IF(AND(H1295&lt;=Criteria!$C$6,J1295&lt;=Criteria!$C$7,L1295="Yes",OR(C1295&lt;&gt;"Catering",K1295&gt;=Criteria!$C$8),D1295&lt;&gt;Criteria!$C$9),1,0)</f>
        <v>1</v>
      </c>
    </row>
    <row r="1296" customFormat="false" ht="15" hidden="false" customHeight="false" outlineLevel="0" collapsed="false">
      <c r="A1296" s="12" t="s">
        <v>2528</v>
      </c>
      <c r="B1296" s="12" t="s">
        <v>2529</v>
      </c>
      <c r="C1296" s="12" t="s">
        <v>32</v>
      </c>
      <c r="D1296" s="12" t="s">
        <v>23</v>
      </c>
      <c r="E1296" s="12" t="s">
        <v>24</v>
      </c>
      <c r="F1296" s="12" t="s">
        <v>53</v>
      </c>
      <c r="G1296" s="13" t="n">
        <v>62200</v>
      </c>
      <c r="H1296" s="12" t="n">
        <v>60</v>
      </c>
      <c r="I1296" s="12" t="n">
        <v>53</v>
      </c>
      <c r="J1296" s="12" t="n">
        <v>0</v>
      </c>
      <c r="K1296" s="14" t="n">
        <v>0.16</v>
      </c>
      <c r="L1296" s="12" t="s">
        <v>39</v>
      </c>
      <c r="M1296" s="15" t="n">
        <f aca="false">IF(AND(H1296&lt;=Criteria!$C$6,J1296&lt;=Criteria!$C$7,L1296="Yes",OR(C1296&lt;&gt;"Catering",K1296&gt;=Criteria!$C$8),D1296&lt;&gt;Criteria!$C$9),1,0)</f>
        <v>0</v>
      </c>
    </row>
    <row r="1297" customFormat="false" ht="15" hidden="false" customHeight="false" outlineLevel="0" collapsed="false">
      <c r="A1297" s="8" t="s">
        <v>2530</v>
      </c>
      <c r="B1297" s="8" t="s">
        <v>2531</v>
      </c>
      <c r="C1297" s="8" t="s">
        <v>32</v>
      </c>
      <c r="D1297" s="8" t="s">
        <v>48</v>
      </c>
      <c r="E1297" s="8" t="s">
        <v>38</v>
      </c>
      <c r="F1297" s="8" t="s">
        <v>25</v>
      </c>
      <c r="G1297" s="9" t="n">
        <v>155300</v>
      </c>
      <c r="H1297" s="8" t="n">
        <v>72</v>
      </c>
      <c r="I1297" s="8" t="n">
        <v>38</v>
      </c>
      <c r="J1297" s="8" t="n">
        <v>0</v>
      </c>
      <c r="K1297" s="10" t="n">
        <v>0.06</v>
      </c>
      <c r="L1297" s="8" t="s">
        <v>39</v>
      </c>
      <c r="M1297" s="11" t="n">
        <f aca="false">IF(AND(H1297&lt;=Criteria!$C$6,J1297&lt;=Criteria!$C$7,L1297="Yes",OR(C1297&lt;&gt;"Catering",K1297&gt;=Criteria!$C$8),D1297&lt;&gt;Criteria!$C$9),1,0)</f>
        <v>1</v>
      </c>
    </row>
    <row r="1298" customFormat="false" ht="15" hidden="false" customHeight="false" outlineLevel="0" collapsed="false">
      <c r="A1298" s="12" t="s">
        <v>2532</v>
      </c>
      <c r="B1298" s="12" t="s">
        <v>2533</v>
      </c>
      <c r="C1298" s="12" t="s">
        <v>32</v>
      </c>
      <c r="D1298" s="12" t="s">
        <v>48</v>
      </c>
      <c r="E1298" s="12" t="s">
        <v>38</v>
      </c>
      <c r="F1298" s="12" t="s">
        <v>53</v>
      </c>
      <c r="G1298" s="13" t="n">
        <v>137900</v>
      </c>
      <c r="H1298" s="12" t="n">
        <v>72</v>
      </c>
      <c r="I1298" s="12" t="n">
        <v>37</v>
      </c>
      <c r="J1298" s="12" t="n">
        <v>0</v>
      </c>
      <c r="K1298" s="14" t="n">
        <v>0.19</v>
      </c>
      <c r="L1298" s="12" t="s">
        <v>39</v>
      </c>
      <c r="M1298" s="15" t="n">
        <f aca="false">IF(AND(H1298&lt;=Criteria!$C$6,J1298&lt;=Criteria!$C$7,L1298="Yes",OR(C1298&lt;&gt;"Catering",K1298&gt;=Criteria!$C$8),D1298&lt;&gt;Criteria!$C$9),1,0)</f>
        <v>1</v>
      </c>
    </row>
    <row r="1299" customFormat="false" ht="15" hidden="false" customHeight="false" outlineLevel="0" collapsed="false">
      <c r="A1299" s="8" t="s">
        <v>2534</v>
      </c>
      <c r="B1299" s="8" t="s">
        <v>2535</v>
      </c>
      <c r="C1299" s="8" t="s">
        <v>36</v>
      </c>
      <c r="D1299" s="8" t="s">
        <v>48</v>
      </c>
      <c r="E1299" s="8" t="s">
        <v>38</v>
      </c>
      <c r="F1299" s="8" t="s">
        <v>25</v>
      </c>
      <c r="G1299" s="9" t="n">
        <v>102800</v>
      </c>
      <c r="H1299" s="8" t="n">
        <v>48</v>
      </c>
      <c r="I1299" s="8" t="n">
        <v>29</v>
      </c>
      <c r="J1299" s="8" t="n">
        <v>0</v>
      </c>
      <c r="K1299" s="10" t="n">
        <v>0.06</v>
      </c>
      <c r="L1299" s="8" t="s">
        <v>39</v>
      </c>
      <c r="M1299" s="11" t="n">
        <f aca="false">IF(AND(H1299&lt;=Criteria!$C$6,J1299&lt;=Criteria!$C$7,L1299="Yes",OR(C1299&lt;&gt;"Catering",K1299&gt;=Criteria!$C$8),D1299&lt;&gt;Criteria!$C$9),1,0)</f>
        <v>1</v>
      </c>
    </row>
    <row r="1300" customFormat="false" ht="15" hidden="false" customHeight="false" outlineLevel="0" collapsed="false">
      <c r="A1300" s="12" t="s">
        <v>2536</v>
      </c>
      <c r="B1300" s="12" t="s">
        <v>2537</v>
      </c>
      <c r="C1300" s="12" t="s">
        <v>32</v>
      </c>
      <c r="D1300" s="12" t="s">
        <v>42</v>
      </c>
      <c r="E1300" s="12" t="s">
        <v>38</v>
      </c>
      <c r="F1300" s="12" t="s">
        <v>25</v>
      </c>
      <c r="G1300" s="13" t="n">
        <v>122800</v>
      </c>
      <c r="H1300" s="12" t="n">
        <v>72</v>
      </c>
      <c r="I1300" s="12" t="n">
        <v>41</v>
      </c>
      <c r="J1300" s="12" t="n">
        <v>0</v>
      </c>
      <c r="K1300" s="14" t="n">
        <v>0.07</v>
      </c>
      <c r="L1300" s="12" t="s">
        <v>39</v>
      </c>
      <c r="M1300" s="15" t="n">
        <f aca="false">IF(AND(H1300&lt;=Criteria!$C$6,J1300&lt;=Criteria!$C$7,L1300="Yes",OR(C1300&lt;&gt;"Catering",K1300&gt;=Criteria!$C$8),D1300&lt;&gt;Criteria!$C$9),1,0)</f>
        <v>1</v>
      </c>
    </row>
    <row r="1301" customFormat="false" ht="15" hidden="false" customHeight="false" outlineLevel="0" collapsed="false">
      <c r="A1301" s="8" t="s">
        <v>2538</v>
      </c>
      <c r="B1301" s="8" t="s">
        <v>2539</v>
      </c>
      <c r="C1301" s="8" t="s">
        <v>36</v>
      </c>
      <c r="D1301" s="8" t="s">
        <v>75</v>
      </c>
      <c r="E1301" s="8" t="s">
        <v>24</v>
      </c>
      <c r="F1301" s="8" t="s">
        <v>33</v>
      </c>
      <c r="G1301" s="9" t="n">
        <v>293200</v>
      </c>
      <c r="H1301" s="8" t="n">
        <v>60</v>
      </c>
      <c r="I1301" s="8" t="n">
        <v>55</v>
      </c>
      <c r="J1301" s="8" t="n">
        <v>0</v>
      </c>
      <c r="K1301" s="10" t="n">
        <v>0.2</v>
      </c>
      <c r="L1301" s="8" t="s">
        <v>39</v>
      </c>
      <c r="M1301" s="11" t="n">
        <f aca="false">IF(AND(H1301&lt;=Criteria!$C$6,J1301&lt;=Criteria!$C$7,L1301="Yes",OR(C1301&lt;&gt;"Catering",K1301&gt;=Criteria!$C$8),D1301&lt;&gt;Criteria!$C$9),1,0)</f>
        <v>1</v>
      </c>
    </row>
    <row r="1302" customFormat="false" ht="15" hidden="false" customHeight="false" outlineLevel="0" collapsed="false">
      <c r="A1302" s="12" t="s">
        <v>2540</v>
      </c>
      <c r="B1302" s="12" t="s">
        <v>2541</v>
      </c>
      <c r="C1302" s="12" t="s">
        <v>32</v>
      </c>
      <c r="D1302" s="12" t="s">
        <v>23</v>
      </c>
      <c r="E1302" s="12" t="s">
        <v>24</v>
      </c>
      <c r="F1302" s="12" t="s">
        <v>33</v>
      </c>
      <c r="G1302" s="13" t="n">
        <v>112000</v>
      </c>
      <c r="H1302" s="12" t="n">
        <v>60</v>
      </c>
      <c r="I1302" s="12" t="n">
        <v>31</v>
      </c>
      <c r="J1302" s="12" t="n">
        <v>0</v>
      </c>
      <c r="K1302" s="14" t="n">
        <v>0.17</v>
      </c>
      <c r="L1302" s="12" t="s">
        <v>39</v>
      </c>
      <c r="M1302" s="15" t="n">
        <f aca="false">IF(AND(H1302&lt;=Criteria!$C$6,J1302&lt;=Criteria!$C$7,L1302="Yes",OR(C1302&lt;&gt;"Catering",K1302&gt;=Criteria!$C$8),D1302&lt;&gt;Criteria!$C$9),1,0)</f>
        <v>0</v>
      </c>
    </row>
    <row r="1303" customFormat="false" ht="15" hidden="false" customHeight="false" outlineLevel="0" collapsed="false">
      <c r="A1303" s="8" t="s">
        <v>2542</v>
      </c>
      <c r="B1303" s="8" t="s">
        <v>2543</v>
      </c>
      <c r="C1303" s="8" t="s">
        <v>36</v>
      </c>
      <c r="D1303" s="8" t="s">
        <v>48</v>
      </c>
      <c r="E1303" s="8" t="s">
        <v>38</v>
      </c>
      <c r="F1303" s="8" t="s">
        <v>33</v>
      </c>
      <c r="G1303" s="9" t="n">
        <v>157000</v>
      </c>
      <c r="H1303" s="8" t="n">
        <v>48</v>
      </c>
      <c r="I1303" s="8" t="n">
        <v>14</v>
      </c>
      <c r="J1303" s="8" t="n">
        <v>0</v>
      </c>
      <c r="K1303" s="10" t="n">
        <v>0.1</v>
      </c>
      <c r="L1303" s="8" t="s">
        <v>39</v>
      </c>
      <c r="M1303" s="11" t="n">
        <f aca="false">IF(AND(H1303&lt;=Criteria!$C$6,J1303&lt;=Criteria!$C$7,L1303="Yes",OR(C1303&lt;&gt;"Catering",K1303&gt;=Criteria!$C$8),D1303&lt;&gt;Criteria!$C$9),1,0)</f>
        <v>1</v>
      </c>
    </row>
    <row r="1304" customFormat="false" ht="15" hidden="false" customHeight="false" outlineLevel="0" collapsed="false">
      <c r="A1304" s="12" t="s">
        <v>2544</v>
      </c>
      <c r="B1304" s="12" t="s">
        <v>2545</v>
      </c>
      <c r="C1304" s="12" t="s">
        <v>22</v>
      </c>
      <c r="D1304" s="12" t="s">
        <v>133</v>
      </c>
      <c r="E1304" s="12" t="s">
        <v>24</v>
      </c>
      <c r="F1304" s="12" t="s">
        <v>33</v>
      </c>
      <c r="G1304" s="13" t="n">
        <v>33600</v>
      </c>
      <c r="H1304" s="12" t="n">
        <v>72</v>
      </c>
      <c r="I1304" s="12" t="n">
        <v>43</v>
      </c>
      <c r="J1304" s="12" t="n">
        <v>0</v>
      </c>
      <c r="K1304" s="14" t="n">
        <v>0</v>
      </c>
      <c r="L1304" s="12" t="s">
        <v>39</v>
      </c>
      <c r="M1304" s="15" t="n">
        <f aca="false">IF(AND(H1304&lt;=Criteria!$C$6,J1304&lt;=Criteria!$C$7,L1304="Yes",OR(C1304&lt;&gt;"Catering",K1304&gt;=Criteria!$C$8),D1304&lt;&gt;Criteria!$C$9),1,0)</f>
        <v>0</v>
      </c>
    </row>
    <row r="1305" customFormat="false" ht="15" hidden="false" customHeight="false" outlineLevel="0" collapsed="false">
      <c r="A1305" s="8" t="s">
        <v>2546</v>
      </c>
      <c r="B1305" s="8" t="s">
        <v>2547</v>
      </c>
      <c r="C1305" s="8" t="s">
        <v>32</v>
      </c>
      <c r="D1305" s="8" t="s">
        <v>48</v>
      </c>
      <c r="E1305" s="8" t="s">
        <v>38</v>
      </c>
      <c r="F1305" s="8" t="s">
        <v>53</v>
      </c>
      <c r="G1305" s="9" t="n">
        <v>94300</v>
      </c>
      <c r="H1305" s="8" t="n">
        <v>48</v>
      </c>
      <c r="I1305" s="8" t="n">
        <v>12</v>
      </c>
      <c r="J1305" s="8" t="n">
        <v>0</v>
      </c>
      <c r="K1305" s="10" t="n">
        <v>0.14</v>
      </c>
      <c r="L1305" s="8" t="s">
        <v>39</v>
      </c>
      <c r="M1305" s="11" t="n">
        <f aca="false">IF(AND(H1305&lt;=Criteria!$C$6,J1305&lt;=Criteria!$C$7,L1305="Yes",OR(C1305&lt;&gt;"Catering",K1305&gt;=Criteria!$C$8),D1305&lt;&gt;Criteria!$C$9),1,0)</f>
        <v>1</v>
      </c>
    </row>
    <row r="1306" customFormat="false" ht="15" hidden="false" customHeight="false" outlineLevel="0" collapsed="false">
      <c r="A1306" s="12" t="s">
        <v>2548</v>
      </c>
      <c r="B1306" s="12" t="s">
        <v>2549</v>
      </c>
      <c r="C1306" s="12" t="s">
        <v>36</v>
      </c>
      <c r="D1306" s="12" t="s">
        <v>133</v>
      </c>
      <c r="E1306" s="12" t="s">
        <v>24</v>
      </c>
      <c r="F1306" s="12" t="s">
        <v>25</v>
      </c>
      <c r="G1306" s="13" t="n">
        <v>87800</v>
      </c>
      <c r="H1306" s="12" t="n">
        <v>60</v>
      </c>
      <c r="I1306" s="12" t="n">
        <v>47</v>
      </c>
      <c r="J1306" s="12" t="n">
        <v>0</v>
      </c>
      <c r="K1306" s="14" t="n">
        <v>0.07</v>
      </c>
      <c r="L1306" s="12" t="s">
        <v>39</v>
      </c>
      <c r="M1306" s="15" t="n">
        <f aca="false">IF(AND(H1306&lt;=Criteria!$C$6,J1306&lt;=Criteria!$C$7,L1306="Yes",OR(C1306&lt;&gt;"Catering",K1306&gt;=Criteria!$C$8),D1306&lt;&gt;Criteria!$C$9),1,0)</f>
        <v>1</v>
      </c>
    </row>
    <row r="1307" customFormat="false" ht="15" hidden="false" customHeight="false" outlineLevel="0" collapsed="false">
      <c r="A1307" s="8" t="s">
        <v>2550</v>
      </c>
      <c r="B1307" s="8" t="s">
        <v>2551</v>
      </c>
      <c r="C1307" s="8" t="s">
        <v>32</v>
      </c>
      <c r="D1307" s="8" t="s">
        <v>75</v>
      </c>
      <c r="E1307" s="8" t="s">
        <v>24</v>
      </c>
      <c r="F1307" s="8" t="s">
        <v>53</v>
      </c>
      <c r="G1307" s="9" t="n">
        <v>244700</v>
      </c>
      <c r="H1307" s="8" t="n">
        <v>36</v>
      </c>
      <c r="I1307" s="8" t="n">
        <v>9</v>
      </c>
      <c r="J1307" s="8" t="n">
        <v>0</v>
      </c>
      <c r="K1307" s="10" t="n">
        <v>0.16</v>
      </c>
      <c r="L1307" s="8" t="s">
        <v>39</v>
      </c>
      <c r="M1307" s="11" t="n">
        <f aca="false">IF(AND(H1307&lt;=Criteria!$C$6,J1307&lt;=Criteria!$C$7,L1307="Yes",OR(C1307&lt;&gt;"Catering",K1307&gt;=Criteria!$C$8),D1307&lt;&gt;Criteria!$C$9),1,0)</f>
        <v>1</v>
      </c>
    </row>
    <row r="1308" customFormat="false" ht="15" hidden="false" customHeight="false" outlineLevel="0" collapsed="false">
      <c r="A1308" s="12" t="s">
        <v>2552</v>
      </c>
      <c r="B1308" s="12" t="s">
        <v>2553</v>
      </c>
      <c r="C1308" s="12" t="s">
        <v>32</v>
      </c>
      <c r="D1308" s="12" t="s">
        <v>108</v>
      </c>
      <c r="E1308" s="12" t="s">
        <v>108</v>
      </c>
      <c r="F1308" s="12" t="s">
        <v>25</v>
      </c>
      <c r="G1308" s="13" t="n">
        <v>78800</v>
      </c>
      <c r="H1308" s="12" t="n">
        <v>36</v>
      </c>
      <c r="I1308" s="12" t="n">
        <v>25</v>
      </c>
      <c r="J1308" s="12" t="n">
        <v>63</v>
      </c>
      <c r="K1308" s="14" t="n">
        <v>0.1</v>
      </c>
      <c r="L1308" s="12" t="s">
        <v>39</v>
      </c>
      <c r="M1308" s="15" t="n">
        <f aca="false">IF(AND(H1308&lt;=Criteria!$C$6,J1308&lt;=Criteria!$C$7,L1308="Yes",OR(C1308&lt;&gt;"Catering",K1308&gt;=Criteria!$C$8),D1308&lt;&gt;Criteria!$C$9),1,0)</f>
        <v>0</v>
      </c>
    </row>
    <row r="1309" customFormat="false" ht="15" hidden="false" customHeight="false" outlineLevel="0" collapsed="false">
      <c r="A1309" s="8" t="s">
        <v>2554</v>
      </c>
      <c r="B1309" s="8" t="s">
        <v>2555</v>
      </c>
      <c r="C1309" s="8" t="s">
        <v>22</v>
      </c>
      <c r="D1309" s="8" t="s">
        <v>23</v>
      </c>
      <c r="E1309" s="8" t="s">
        <v>24</v>
      </c>
      <c r="F1309" s="8" t="s">
        <v>33</v>
      </c>
      <c r="G1309" s="9" t="n">
        <v>121100</v>
      </c>
      <c r="H1309" s="8" t="n">
        <v>60</v>
      </c>
      <c r="I1309" s="8" t="n">
        <v>16</v>
      </c>
      <c r="J1309" s="8" t="n">
        <v>0</v>
      </c>
      <c r="K1309" s="10" t="n">
        <v>0.16</v>
      </c>
      <c r="L1309" s="8" t="s">
        <v>39</v>
      </c>
      <c r="M1309" s="11" t="n">
        <f aca="false">IF(AND(H1309&lt;=Criteria!$C$6,J1309&lt;=Criteria!$C$7,L1309="Yes",OR(C1309&lt;&gt;"Catering",K1309&gt;=Criteria!$C$8),D1309&lt;&gt;Criteria!$C$9),1,0)</f>
        <v>0</v>
      </c>
    </row>
    <row r="1310" customFormat="false" ht="15" hidden="false" customHeight="false" outlineLevel="0" collapsed="false">
      <c r="A1310" s="12" t="s">
        <v>2556</v>
      </c>
      <c r="B1310" s="12" t="s">
        <v>2557</v>
      </c>
      <c r="C1310" s="12" t="s">
        <v>32</v>
      </c>
      <c r="D1310" s="12" t="s">
        <v>37</v>
      </c>
      <c r="E1310" s="12" t="s">
        <v>38</v>
      </c>
      <c r="F1310" s="12" t="s">
        <v>33</v>
      </c>
      <c r="G1310" s="13" t="n">
        <v>144000</v>
      </c>
      <c r="H1310" s="12" t="n">
        <v>60</v>
      </c>
      <c r="I1310" s="12" t="n">
        <v>43</v>
      </c>
      <c r="J1310" s="12" t="n">
        <v>0</v>
      </c>
      <c r="K1310" s="14" t="n">
        <v>0.21</v>
      </c>
      <c r="L1310" s="12" t="s">
        <v>39</v>
      </c>
      <c r="M1310" s="15" t="n">
        <f aca="false">IF(AND(H1310&lt;=Criteria!$C$6,J1310&lt;=Criteria!$C$7,L1310="Yes",OR(C1310&lt;&gt;"Catering",K1310&gt;=Criteria!$C$8),D1310&lt;&gt;Criteria!$C$9),1,0)</f>
        <v>1</v>
      </c>
    </row>
    <row r="1311" customFormat="false" ht="15" hidden="false" customHeight="false" outlineLevel="0" collapsed="false">
      <c r="A1311" s="8" t="s">
        <v>2558</v>
      </c>
      <c r="B1311" s="8" t="s">
        <v>2559</v>
      </c>
      <c r="C1311" s="8" t="s">
        <v>36</v>
      </c>
      <c r="D1311" s="8" t="s">
        <v>37</v>
      </c>
      <c r="E1311" s="8" t="s">
        <v>38</v>
      </c>
      <c r="F1311" s="8" t="s">
        <v>33</v>
      </c>
      <c r="G1311" s="9" t="n">
        <v>240700</v>
      </c>
      <c r="H1311" s="8" t="n">
        <v>36</v>
      </c>
      <c r="I1311" s="8" t="n">
        <v>22</v>
      </c>
      <c r="J1311" s="8" t="n">
        <v>0</v>
      </c>
      <c r="K1311" s="10" t="n">
        <v>0.14</v>
      </c>
      <c r="L1311" s="8" t="s">
        <v>39</v>
      </c>
      <c r="M1311" s="11" t="n">
        <f aca="false">IF(AND(H1311&lt;=Criteria!$C$6,J1311&lt;=Criteria!$C$7,L1311="Yes",OR(C1311&lt;&gt;"Catering",K1311&gt;=Criteria!$C$8),D1311&lt;&gt;Criteria!$C$9),1,0)</f>
        <v>1</v>
      </c>
    </row>
    <row r="1312" customFormat="false" ht="15" hidden="false" customHeight="false" outlineLevel="0" collapsed="false">
      <c r="A1312" s="12" t="s">
        <v>2560</v>
      </c>
      <c r="B1312" s="12" t="s">
        <v>2561</v>
      </c>
      <c r="C1312" s="12" t="s">
        <v>32</v>
      </c>
      <c r="D1312" s="12" t="s">
        <v>46</v>
      </c>
      <c r="E1312" s="12" t="s">
        <v>24</v>
      </c>
      <c r="F1312" s="12" t="s">
        <v>53</v>
      </c>
      <c r="G1312" s="13" t="n">
        <v>169600</v>
      </c>
      <c r="H1312" s="12" t="n">
        <v>60</v>
      </c>
      <c r="I1312" s="12" t="n">
        <v>24</v>
      </c>
      <c r="J1312" s="12" t="n">
        <v>0</v>
      </c>
      <c r="K1312" s="14" t="n">
        <v>0.22</v>
      </c>
      <c r="L1312" s="12" t="s">
        <v>39</v>
      </c>
      <c r="M1312" s="15" t="n">
        <f aca="false">IF(AND(H1312&lt;=Criteria!$C$6,J1312&lt;=Criteria!$C$7,L1312="Yes",OR(C1312&lt;&gt;"Catering",K1312&gt;=Criteria!$C$8),D1312&lt;&gt;Criteria!$C$9),1,0)</f>
        <v>1</v>
      </c>
    </row>
    <row r="1313" customFormat="false" ht="15" hidden="false" customHeight="false" outlineLevel="0" collapsed="false">
      <c r="A1313" s="8" t="s">
        <v>2562</v>
      </c>
      <c r="B1313" s="8" t="s">
        <v>2563</v>
      </c>
      <c r="C1313" s="8" t="s">
        <v>32</v>
      </c>
      <c r="D1313" s="8" t="s">
        <v>37</v>
      </c>
      <c r="E1313" s="8" t="s">
        <v>38</v>
      </c>
      <c r="F1313" s="8" t="s">
        <v>53</v>
      </c>
      <c r="G1313" s="9" t="n">
        <v>181500</v>
      </c>
      <c r="H1313" s="8" t="n">
        <v>60</v>
      </c>
      <c r="I1313" s="8" t="n">
        <v>18</v>
      </c>
      <c r="J1313" s="8" t="n">
        <v>0</v>
      </c>
      <c r="K1313" s="10" t="n">
        <v>0.14</v>
      </c>
      <c r="L1313" s="8" t="s">
        <v>39</v>
      </c>
      <c r="M1313" s="11" t="n">
        <f aca="false">IF(AND(H1313&lt;=Criteria!$C$6,J1313&lt;=Criteria!$C$7,L1313="Yes",OR(C1313&lt;&gt;"Catering",K1313&gt;=Criteria!$C$8),D1313&lt;&gt;Criteria!$C$9),1,0)</f>
        <v>1</v>
      </c>
    </row>
    <row r="1314" customFormat="false" ht="15" hidden="false" customHeight="false" outlineLevel="0" collapsed="false">
      <c r="A1314" s="12" t="s">
        <v>2564</v>
      </c>
      <c r="B1314" s="12" t="s">
        <v>2565</v>
      </c>
      <c r="C1314" s="12" t="s">
        <v>22</v>
      </c>
      <c r="D1314" s="12" t="s">
        <v>42</v>
      </c>
      <c r="E1314" s="12" t="s">
        <v>38</v>
      </c>
      <c r="F1314" s="12" t="s">
        <v>33</v>
      </c>
      <c r="G1314" s="13" t="n">
        <v>44000</v>
      </c>
      <c r="H1314" s="12" t="n">
        <v>72</v>
      </c>
      <c r="I1314" s="12" t="n">
        <v>68</v>
      </c>
      <c r="J1314" s="12" t="n">
        <v>0</v>
      </c>
      <c r="K1314" s="14" t="n">
        <v>0.15</v>
      </c>
      <c r="L1314" s="12" t="s">
        <v>39</v>
      </c>
      <c r="M1314" s="15" t="n">
        <f aca="false">IF(AND(H1314&lt;=Criteria!$C$6,J1314&lt;=Criteria!$C$7,L1314="Yes",OR(C1314&lt;&gt;"Catering",K1314&gt;=Criteria!$C$8),D1314&lt;&gt;Criteria!$C$9),1,0)</f>
        <v>1</v>
      </c>
    </row>
    <row r="1315" customFormat="false" ht="15" hidden="false" customHeight="false" outlineLevel="0" collapsed="false">
      <c r="A1315" s="8" t="s">
        <v>2566</v>
      </c>
      <c r="B1315" s="8" t="s">
        <v>2567</v>
      </c>
      <c r="C1315" s="8" t="s">
        <v>36</v>
      </c>
      <c r="D1315" s="8" t="s">
        <v>48</v>
      </c>
      <c r="E1315" s="8" t="s">
        <v>38</v>
      </c>
      <c r="F1315" s="8" t="s">
        <v>25</v>
      </c>
      <c r="G1315" s="9" t="n">
        <v>196900</v>
      </c>
      <c r="H1315" s="8" t="n">
        <v>72</v>
      </c>
      <c r="I1315" s="8" t="n">
        <v>21</v>
      </c>
      <c r="J1315" s="8" t="n">
        <v>0</v>
      </c>
      <c r="K1315" s="10" t="n">
        <v>0.22</v>
      </c>
      <c r="L1315" s="8" t="s">
        <v>39</v>
      </c>
      <c r="M1315" s="11" t="n">
        <f aca="false">IF(AND(H1315&lt;=Criteria!$C$6,J1315&lt;=Criteria!$C$7,L1315="Yes",OR(C1315&lt;&gt;"Catering",K1315&gt;=Criteria!$C$8),D1315&lt;&gt;Criteria!$C$9),1,0)</f>
        <v>1</v>
      </c>
    </row>
    <row r="1316" customFormat="false" ht="15" hidden="false" customHeight="false" outlineLevel="0" collapsed="false">
      <c r="A1316" s="12" t="s">
        <v>2568</v>
      </c>
      <c r="B1316" s="12" t="s">
        <v>2569</v>
      </c>
      <c r="C1316" s="12" t="s">
        <v>32</v>
      </c>
      <c r="D1316" s="12" t="s">
        <v>75</v>
      </c>
      <c r="E1316" s="12" t="s">
        <v>24</v>
      </c>
      <c r="F1316" s="12" t="s">
        <v>53</v>
      </c>
      <c r="G1316" s="13" t="n">
        <v>234500</v>
      </c>
      <c r="H1316" s="12" t="n">
        <v>72</v>
      </c>
      <c r="I1316" s="12" t="n">
        <v>64</v>
      </c>
      <c r="J1316" s="12" t="n">
        <v>0</v>
      </c>
      <c r="K1316" s="14" t="n">
        <v>0.22</v>
      </c>
      <c r="L1316" s="12" t="s">
        <v>39</v>
      </c>
      <c r="M1316" s="15" t="n">
        <f aca="false">IF(AND(H1316&lt;=Criteria!$C$6,J1316&lt;=Criteria!$C$7,L1316="Yes",OR(C1316&lt;&gt;"Catering",K1316&gt;=Criteria!$C$8),D1316&lt;&gt;Criteria!$C$9),1,0)</f>
        <v>1</v>
      </c>
    </row>
    <row r="1317" customFormat="false" ht="15" hidden="false" customHeight="false" outlineLevel="0" collapsed="false">
      <c r="A1317" s="8" t="s">
        <v>2570</v>
      </c>
      <c r="B1317" s="8" t="s">
        <v>2571</v>
      </c>
      <c r="C1317" s="8" t="s">
        <v>32</v>
      </c>
      <c r="D1317" s="8" t="s">
        <v>133</v>
      </c>
      <c r="E1317" s="8" t="s">
        <v>24</v>
      </c>
      <c r="F1317" s="8" t="s">
        <v>25</v>
      </c>
      <c r="G1317" s="9" t="n">
        <v>40400</v>
      </c>
      <c r="H1317" s="8" t="n">
        <v>60</v>
      </c>
      <c r="I1317" s="8" t="n">
        <v>44</v>
      </c>
      <c r="J1317" s="8" t="n">
        <v>0</v>
      </c>
      <c r="K1317" s="10" t="n">
        <v>0.07</v>
      </c>
      <c r="L1317" s="8" t="s">
        <v>39</v>
      </c>
      <c r="M1317" s="11" t="n">
        <f aca="false">IF(AND(H1317&lt;=Criteria!$C$6,J1317&lt;=Criteria!$C$7,L1317="Yes",OR(C1317&lt;&gt;"Catering",K1317&gt;=Criteria!$C$8),D1317&lt;&gt;Criteria!$C$9),1,0)</f>
        <v>1</v>
      </c>
    </row>
    <row r="1318" customFormat="false" ht="15" hidden="false" customHeight="false" outlineLevel="0" collapsed="false">
      <c r="A1318" s="12" t="s">
        <v>2572</v>
      </c>
      <c r="B1318" s="12" t="s">
        <v>2547</v>
      </c>
      <c r="C1318" s="12" t="s">
        <v>36</v>
      </c>
      <c r="D1318" s="12" t="s">
        <v>37</v>
      </c>
      <c r="E1318" s="12" t="s">
        <v>38</v>
      </c>
      <c r="F1318" s="12" t="s">
        <v>53</v>
      </c>
      <c r="G1318" s="13" t="n">
        <v>171800</v>
      </c>
      <c r="H1318" s="12" t="n">
        <v>72</v>
      </c>
      <c r="I1318" s="12" t="n">
        <v>54</v>
      </c>
      <c r="J1318" s="12" t="n">
        <v>0</v>
      </c>
      <c r="K1318" s="14" t="n">
        <v>0.12</v>
      </c>
      <c r="L1318" s="12" t="s">
        <v>39</v>
      </c>
      <c r="M1318" s="15" t="n">
        <f aca="false">IF(AND(H1318&lt;=Criteria!$C$6,J1318&lt;=Criteria!$C$7,L1318="Yes",OR(C1318&lt;&gt;"Catering",K1318&gt;=Criteria!$C$8),D1318&lt;&gt;Criteria!$C$9),1,0)</f>
        <v>1</v>
      </c>
    </row>
    <row r="1319" customFormat="false" ht="15" hidden="false" customHeight="false" outlineLevel="0" collapsed="false">
      <c r="A1319" s="8" t="s">
        <v>2573</v>
      </c>
      <c r="B1319" s="8" t="s">
        <v>2574</v>
      </c>
      <c r="C1319" s="8" t="s">
        <v>22</v>
      </c>
      <c r="D1319" s="8" t="s">
        <v>37</v>
      </c>
      <c r="E1319" s="8" t="s">
        <v>38</v>
      </c>
      <c r="F1319" s="8" t="s">
        <v>53</v>
      </c>
      <c r="G1319" s="9" t="n">
        <v>76900</v>
      </c>
      <c r="H1319" s="8" t="n">
        <v>84</v>
      </c>
      <c r="I1319" s="8" t="n">
        <v>61</v>
      </c>
      <c r="J1319" s="8" t="n">
        <v>0</v>
      </c>
      <c r="K1319" s="10" t="n">
        <v>0.23</v>
      </c>
      <c r="L1319" s="8" t="s">
        <v>39</v>
      </c>
      <c r="M1319" s="11" t="n">
        <f aca="false">IF(AND(H1319&lt;=Criteria!$C$6,J1319&lt;=Criteria!$C$7,L1319="Yes",OR(C1319&lt;&gt;"Catering",K1319&gt;=Criteria!$C$8),D1319&lt;&gt;Criteria!$C$9),1,0)</f>
        <v>0</v>
      </c>
    </row>
    <row r="1320" customFormat="false" ht="15" hidden="false" customHeight="false" outlineLevel="0" collapsed="false">
      <c r="A1320" s="12" t="s">
        <v>2575</v>
      </c>
      <c r="B1320" s="12" t="s">
        <v>2576</v>
      </c>
      <c r="C1320" s="12" t="s">
        <v>32</v>
      </c>
      <c r="D1320" s="12" t="s">
        <v>48</v>
      </c>
      <c r="E1320" s="12" t="s">
        <v>38</v>
      </c>
      <c r="F1320" s="12" t="s">
        <v>25</v>
      </c>
      <c r="G1320" s="13" t="n">
        <v>187100</v>
      </c>
      <c r="H1320" s="12" t="n">
        <v>36</v>
      </c>
      <c r="I1320" s="12" t="n">
        <v>12</v>
      </c>
      <c r="J1320" s="12" t="n">
        <v>0</v>
      </c>
      <c r="K1320" s="14" t="n">
        <v>0.17</v>
      </c>
      <c r="L1320" s="12" t="s">
        <v>39</v>
      </c>
      <c r="M1320" s="15" t="n">
        <f aca="false">IF(AND(H1320&lt;=Criteria!$C$6,J1320&lt;=Criteria!$C$7,L1320="Yes",OR(C1320&lt;&gt;"Catering",K1320&gt;=Criteria!$C$8),D1320&lt;&gt;Criteria!$C$9),1,0)</f>
        <v>1</v>
      </c>
    </row>
    <row r="1321" customFormat="false" ht="15" hidden="false" customHeight="false" outlineLevel="0" collapsed="false">
      <c r="A1321" s="8" t="s">
        <v>2577</v>
      </c>
      <c r="B1321" s="8" t="s">
        <v>2578</v>
      </c>
      <c r="C1321" s="8" t="s">
        <v>32</v>
      </c>
      <c r="D1321" s="8" t="s">
        <v>46</v>
      </c>
      <c r="E1321" s="8" t="s">
        <v>24</v>
      </c>
      <c r="F1321" s="8" t="s">
        <v>33</v>
      </c>
      <c r="G1321" s="9" t="n">
        <v>88900</v>
      </c>
      <c r="H1321" s="8" t="n">
        <v>36</v>
      </c>
      <c r="I1321" s="8" t="n">
        <v>29</v>
      </c>
      <c r="J1321" s="8" t="n">
        <v>0</v>
      </c>
      <c r="K1321" s="10" t="n">
        <v>0.24</v>
      </c>
      <c r="L1321" s="8" t="s">
        <v>39</v>
      </c>
      <c r="M1321" s="11" t="n">
        <f aca="false">IF(AND(H1321&lt;=Criteria!$C$6,J1321&lt;=Criteria!$C$7,L1321="Yes",OR(C1321&lt;&gt;"Catering",K1321&gt;=Criteria!$C$8),D1321&lt;&gt;Criteria!$C$9),1,0)</f>
        <v>1</v>
      </c>
    </row>
    <row r="1322" customFormat="false" ht="15" hidden="false" customHeight="false" outlineLevel="0" collapsed="false">
      <c r="A1322" s="12" t="s">
        <v>2579</v>
      </c>
      <c r="B1322" s="12" t="s">
        <v>2580</v>
      </c>
      <c r="C1322" s="12" t="s">
        <v>36</v>
      </c>
      <c r="D1322" s="12" t="s">
        <v>37</v>
      </c>
      <c r="E1322" s="12" t="s">
        <v>38</v>
      </c>
      <c r="F1322" s="12" t="s">
        <v>33</v>
      </c>
      <c r="G1322" s="13" t="n">
        <v>113600</v>
      </c>
      <c r="H1322" s="12" t="n">
        <v>36</v>
      </c>
      <c r="I1322" s="12" t="n">
        <v>23</v>
      </c>
      <c r="J1322" s="12" t="n">
        <v>0</v>
      </c>
      <c r="K1322" s="14" t="n">
        <v>0.24</v>
      </c>
      <c r="L1322" s="12" t="s">
        <v>39</v>
      </c>
      <c r="M1322" s="15" t="n">
        <f aca="false">IF(AND(H1322&lt;=Criteria!$C$6,J1322&lt;=Criteria!$C$7,L1322="Yes",OR(C1322&lt;&gt;"Catering",K1322&gt;=Criteria!$C$8),D1322&lt;&gt;Criteria!$C$9),1,0)</f>
        <v>1</v>
      </c>
    </row>
    <row r="1323" customFormat="false" ht="15" hidden="false" customHeight="false" outlineLevel="0" collapsed="false">
      <c r="A1323" s="8" t="s">
        <v>2581</v>
      </c>
      <c r="B1323" s="8" t="s">
        <v>2582</v>
      </c>
      <c r="C1323" s="8" t="s">
        <v>36</v>
      </c>
      <c r="D1323" s="8" t="s">
        <v>61</v>
      </c>
      <c r="E1323" s="8" t="s">
        <v>24</v>
      </c>
      <c r="F1323" s="8" t="s">
        <v>33</v>
      </c>
      <c r="G1323" s="9" t="n">
        <v>282000</v>
      </c>
      <c r="H1323" s="8" t="n">
        <v>48</v>
      </c>
      <c r="I1323" s="8" t="n">
        <v>35</v>
      </c>
      <c r="J1323" s="8" t="n">
        <v>0</v>
      </c>
      <c r="K1323" s="10" t="n">
        <v>0.17</v>
      </c>
      <c r="L1323" s="8" t="s">
        <v>39</v>
      </c>
      <c r="M1323" s="11" t="n">
        <f aca="false">IF(AND(H1323&lt;=Criteria!$C$6,J1323&lt;=Criteria!$C$7,L1323="Yes",OR(C1323&lt;&gt;"Catering",K1323&gt;=Criteria!$C$8),D1323&lt;&gt;Criteria!$C$9),1,0)</f>
        <v>1</v>
      </c>
    </row>
    <row r="1324" customFormat="false" ht="15" hidden="false" customHeight="false" outlineLevel="0" collapsed="false">
      <c r="A1324" s="12" t="s">
        <v>2583</v>
      </c>
      <c r="B1324" s="12" t="s">
        <v>2584</v>
      </c>
      <c r="C1324" s="12" t="s">
        <v>32</v>
      </c>
      <c r="D1324" s="12" t="s">
        <v>48</v>
      </c>
      <c r="E1324" s="12" t="s">
        <v>38</v>
      </c>
      <c r="F1324" s="12" t="s">
        <v>53</v>
      </c>
      <c r="G1324" s="13" t="n">
        <v>204000</v>
      </c>
      <c r="H1324" s="12" t="n">
        <v>60</v>
      </c>
      <c r="I1324" s="12" t="n">
        <v>54</v>
      </c>
      <c r="J1324" s="12" t="n">
        <v>0</v>
      </c>
      <c r="K1324" s="14" t="n">
        <v>0.25</v>
      </c>
      <c r="L1324" s="12" t="s">
        <v>39</v>
      </c>
      <c r="M1324" s="15" t="n">
        <f aca="false">IF(AND(H1324&lt;=Criteria!$C$6,J1324&lt;=Criteria!$C$7,L1324="Yes",OR(C1324&lt;&gt;"Catering",K1324&gt;=Criteria!$C$8),D1324&lt;&gt;Criteria!$C$9),1,0)</f>
        <v>1</v>
      </c>
    </row>
    <row r="1325" customFormat="false" ht="15" hidden="false" customHeight="false" outlineLevel="0" collapsed="false">
      <c r="A1325" s="8" t="s">
        <v>2585</v>
      </c>
      <c r="B1325" s="8" t="s">
        <v>2586</v>
      </c>
      <c r="C1325" s="8" t="s">
        <v>32</v>
      </c>
      <c r="D1325" s="8" t="s">
        <v>42</v>
      </c>
      <c r="E1325" s="8" t="s">
        <v>38</v>
      </c>
      <c r="F1325" s="8" t="s">
        <v>25</v>
      </c>
      <c r="G1325" s="9" t="n">
        <v>89500</v>
      </c>
      <c r="H1325" s="8" t="n">
        <v>84</v>
      </c>
      <c r="I1325" s="8" t="n">
        <v>65</v>
      </c>
      <c r="J1325" s="8" t="n">
        <v>0</v>
      </c>
      <c r="K1325" s="10" t="n">
        <v>0.06</v>
      </c>
      <c r="L1325" s="8" t="s">
        <v>39</v>
      </c>
      <c r="M1325" s="11" t="n">
        <f aca="false">IF(AND(H1325&lt;=Criteria!$C$6,J1325&lt;=Criteria!$C$7,L1325="Yes",OR(C1325&lt;&gt;"Catering",K1325&gt;=Criteria!$C$8),D1325&lt;&gt;Criteria!$C$9),1,0)</f>
        <v>0</v>
      </c>
    </row>
    <row r="1326" customFormat="false" ht="15" hidden="false" customHeight="false" outlineLevel="0" collapsed="false">
      <c r="A1326" s="12" t="s">
        <v>2587</v>
      </c>
      <c r="B1326" s="12" t="s">
        <v>2588</v>
      </c>
      <c r="C1326" s="12" t="s">
        <v>32</v>
      </c>
      <c r="D1326" s="12" t="s">
        <v>37</v>
      </c>
      <c r="E1326" s="12" t="s">
        <v>38</v>
      </c>
      <c r="F1326" s="12" t="s">
        <v>53</v>
      </c>
      <c r="G1326" s="13" t="n">
        <v>118200</v>
      </c>
      <c r="H1326" s="12" t="n">
        <v>72</v>
      </c>
      <c r="I1326" s="12" t="n">
        <v>20</v>
      </c>
      <c r="J1326" s="12" t="n">
        <v>0</v>
      </c>
      <c r="K1326" s="14" t="n">
        <v>0.07</v>
      </c>
      <c r="L1326" s="12" t="s">
        <v>39</v>
      </c>
      <c r="M1326" s="15" t="n">
        <f aca="false">IF(AND(H1326&lt;=Criteria!$C$6,J1326&lt;=Criteria!$C$7,L1326="Yes",OR(C1326&lt;&gt;"Catering",K1326&gt;=Criteria!$C$8),D1326&lt;&gt;Criteria!$C$9),1,0)</f>
        <v>1</v>
      </c>
    </row>
    <row r="1327" customFormat="false" ht="15" hidden="false" customHeight="false" outlineLevel="0" collapsed="false">
      <c r="A1327" s="8" t="s">
        <v>2589</v>
      </c>
      <c r="B1327" s="8" t="s">
        <v>2590</v>
      </c>
      <c r="C1327" s="8" t="s">
        <v>32</v>
      </c>
      <c r="D1327" s="8" t="s">
        <v>37</v>
      </c>
      <c r="E1327" s="8" t="s">
        <v>38</v>
      </c>
      <c r="F1327" s="8" t="s">
        <v>25</v>
      </c>
      <c r="G1327" s="9" t="n">
        <v>164900</v>
      </c>
      <c r="H1327" s="8" t="n">
        <v>72</v>
      </c>
      <c r="I1327" s="8" t="n">
        <v>52</v>
      </c>
      <c r="J1327" s="8" t="n">
        <v>0</v>
      </c>
      <c r="K1327" s="10" t="n">
        <v>0.07</v>
      </c>
      <c r="L1327" s="8" t="s">
        <v>39</v>
      </c>
      <c r="M1327" s="11" t="n">
        <f aca="false">IF(AND(H1327&lt;=Criteria!$C$6,J1327&lt;=Criteria!$C$7,L1327="Yes",OR(C1327&lt;&gt;"Catering",K1327&gt;=Criteria!$C$8),D1327&lt;&gt;Criteria!$C$9),1,0)</f>
        <v>1</v>
      </c>
    </row>
    <row r="1328" customFormat="false" ht="15" hidden="false" customHeight="false" outlineLevel="0" collapsed="false">
      <c r="A1328" s="12" t="s">
        <v>2591</v>
      </c>
      <c r="B1328" s="12" t="s">
        <v>2592</v>
      </c>
      <c r="C1328" s="12" t="s">
        <v>22</v>
      </c>
      <c r="D1328" s="12" t="s">
        <v>42</v>
      </c>
      <c r="E1328" s="12" t="s">
        <v>38</v>
      </c>
      <c r="F1328" s="12" t="s">
        <v>25</v>
      </c>
      <c r="G1328" s="13" t="n">
        <v>31500</v>
      </c>
      <c r="H1328" s="12" t="n">
        <v>72</v>
      </c>
      <c r="I1328" s="12" t="n">
        <v>31</v>
      </c>
      <c r="J1328" s="12" t="n">
        <v>0</v>
      </c>
      <c r="K1328" s="14" t="n">
        <v>0.14</v>
      </c>
      <c r="L1328" s="12" t="s">
        <v>39</v>
      </c>
      <c r="M1328" s="15" t="n">
        <f aca="false">IF(AND(H1328&lt;=Criteria!$C$6,J1328&lt;=Criteria!$C$7,L1328="Yes",OR(C1328&lt;&gt;"Catering",K1328&gt;=Criteria!$C$8),D1328&lt;&gt;Criteria!$C$9),1,0)</f>
        <v>1</v>
      </c>
    </row>
    <row r="1329" customFormat="false" ht="15" hidden="false" customHeight="false" outlineLevel="0" collapsed="false">
      <c r="A1329" s="8" t="s">
        <v>2593</v>
      </c>
      <c r="B1329" s="8" t="s">
        <v>2594</v>
      </c>
      <c r="C1329" s="8" t="s">
        <v>32</v>
      </c>
      <c r="D1329" s="8" t="s">
        <v>46</v>
      </c>
      <c r="E1329" s="8" t="s">
        <v>24</v>
      </c>
      <c r="F1329" s="8" t="s">
        <v>25</v>
      </c>
      <c r="G1329" s="9" t="n">
        <v>170000</v>
      </c>
      <c r="H1329" s="8" t="n">
        <v>48</v>
      </c>
      <c r="I1329" s="8" t="n">
        <v>29</v>
      </c>
      <c r="J1329" s="8" t="n">
        <v>0</v>
      </c>
      <c r="K1329" s="10" t="n">
        <v>0.13</v>
      </c>
      <c r="L1329" s="8" t="s">
        <v>39</v>
      </c>
      <c r="M1329" s="11" t="n">
        <f aca="false">IF(AND(H1329&lt;=Criteria!$C$6,J1329&lt;=Criteria!$C$7,L1329="Yes",OR(C1329&lt;&gt;"Catering",K1329&gt;=Criteria!$C$8),D1329&lt;&gt;Criteria!$C$9),1,0)</f>
        <v>1</v>
      </c>
    </row>
    <row r="1330" customFormat="false" ht="15" hidden="false" customHeight="false" outlineLevel="0" collapsed="false">
      <c r="A1330" s="12" t="s">
        <v>2595</v>
      </c>
      <c r="B1330" s="12" t="s">
        <v>2596</v>
      </c>
      <c r="C1330" s="12" t="s">
        <v>32</v>
      </c>
      <c r="D1330" s="12" t="s">
        <v>46</v>
      </c>
      <c r="E1330" s="12" t="s">
        <v>24</v>
      </c>
      <c r="F1330" s="12" t="s">
        <v>25</v>
      </c>
      <c r="G1330" s="13" t="n">
        <v>241200</v>
      </c>
      <c r="H1330" s="12" t="n">
        <v>72</v>
      </c>
      <c r="I1330" s="12" t="n">
        <v>55</v>
      </c>
      <c r="J1330" s="12" t="n">
        <v>0</v>
      </c>
      <c r="K1330" s="14" t="n">
        <v>0.2</v>
      </c>
      <c r="L1330" s="12" t="s">
        <v>39</v>
      </c>
      <c r="M1330" s="15" t="n">
        <f aca="false">IF(AND(H1330&lt;=Criteria!$C$6,J1330&lt;=Criteria!$C$7,L1330="Yes",OR(C1330&lt;&gt;"Catering",K1330&gt;=Criteria!$C$8),D1330&lt;&gt;Criteria!$C$9),1,0)</f>
        <v>1</v>
      </c>
    </row>
    <row r="1331" customFormat="false" ht="15" hidden="false" customHeight="false" outlineLevel="0" collapsed="false">
      <c r="A1331" s="8" t="s">
        <v>2597</v>
      </c>
      <c r="B1331" s="8" t="s">
        <v>2547</v>
      </c>
      <c r="C1331" s="8" t="s">
        <v>32</v>
      </c>
      <c r="D1331" s="8" t="s">
        <v>37</v>
      </c>
      <c r="E1331" s="8" t="s">
        <v>38</v>
      </c>
      <c r="F1331" s="8" t="s">
        <v>33</v>
      </c>
      <c r="G1331" s="9" t="n">
        <v>165900</v>
      </c>
      <c r="H1331" s="8" t="n">
        <v>72</v>
      </c>
      <c r="I1331" s="8" t="n">
        <v>50</v>
      </c>
      <c r="J1331" s="8" t="n">
        <v>0</v>
      </c>
      <c r="K1331" s="10" t="n">
        <v>0.17</v>
      </c>
      <c r="L1331" s="8" t="s">
        <v>39</v>
      </c>
      <c r="M1331" s="11" t="n">
        <f aca="false">IF(AND(H1331&lt;=Criteria!$C$6,J1331&lt;=Criteria!$C$7,L1331="Yes",OR(C1331&lt;&gt;"Catering",K1331&gt;=Criteria!$C$8),D1331&lt;&gt;Criteria!$C$9),1,0)</f>
        <v>1</v>
      </c>
    </row>
    <row r="1332" customFormat="false" ht="15" hidden="false" customHeight="false" outlineLevel="0" collapsed="false">
      <c r="A1332" s="12" t="s">
        <v>2598</v>
      </c>
      <c r="B1332" s="12" t="s">
        <v>2599</v>
      </c>
      <c r="C1332" s="12" t="s">
        <v>22</v>
      </c>
      <c r="D1332" s="12" t="s">
        <v>37</v>
      </c>
      <c r="E1332" s="12" t="s">
        <v>38</v>
      </c>
      <c r="F1332" s="12" t="s">
        <v>25</v>
      </c>
      <c r="G1332" s="13" t="n">
        <v>105000</v>
      </c>
      <c r="H1332" s="12" t="n">
        <v>84</v>
      </c>
      <c r="I1332" s="12" t="n">
        <v>69</v>
      </c>
      <c r="J1332" s="12" t="n">
        <v>0</v>
      </c>
      <c r="K1332" s="14" t="n">
        <v>0.06</v>
      </c>
      <c r="L1332" s="12" t="s">
        <v>39</v>
      </c>
      <c r="M1332" s="15" t="n">
        <f aca="false">IF(AND(H1332&lt;=Criteria!$C$6,J1332&lt;=Criteria!$C$7,L1332="Yes",OR(C1332&lt;&gt;"Catering",K1332&gt;=Criteria!$C$8),D1332&lt;&gt;Criteria!$C$9),1,0)</f>
        <v>0</v>
      </c>
    </row>
    <row r="1333" customFormat="false" ht="15" hidden="false" customHeight="false" outlineLevel="0" collapsed="false">
      <c r="A1333" s="8" t="s">
        <v>2600</v>
      </c>
      <c r="B1333" s="8" t="s">
        <v>2601</v>
      </c>
      <c r="C1333" s="8" t="s">
        <v>22</v>
      </c>
      <c r="D1333" s="8" t="s">
        <v>37</v>
      </c>
      <c r="E1333" s="8" t="s">
        <v>38</v>
      </c>
      <c r="F1333" s="8" t="s">
        <v>25</v>
      </c>
      <c r="G1333" s="9" t="n">
        <v>46800</v>
      </c>
      <c r="H1333" s="8" t="n">
        <v>36</v>
      </c>
      <c r="I1333" s="8" t="n">
        <v>13</v>
      </c>
      <c r="J1333" s="8" t="n">
        <v>0</v>
      </c>
      <c r="K1333" s="10" t="n">
        <v>0.24</v>
      </c>
      <c r="L1333" s="8" t="s">
        <v>39</v>
      </c>
      <c r="M1333" s="11" t="n">
        <f aca="false">IF(AND(H1333&lt;=Criteria!$C$6,J1333&lt;=Criteria!$C$7,L1333="Yes",OR(C1333&lt;&gt;"Catering",K1333&gt;=Criteria!$C$8),D1333&lt;&gt;Criteria!$C$9),1,0)</f>
        <v>1</v>
      </c>
    </row>
    <row r="1334" customFormat="false" ht="15" hidden="false" customHeight="false" outlineLevel="0" collapsed="false">
      <c r="A1334" s="12" t="s">
        <v>2602</v>
      </c>
      <c r="B1334" s="12" t="s">
        <v>2603</v>
      </c>
      <c r="C1334" s="12" t="s">
        <v>32</v>
      </c>
      <c r="D1334" s="12" t="s">
        <v>42</v>
      </c>
      <c r="E1334" s="12" t="s">
        <v>38</v>
      </c>
      <c r="F1334" s="12" t="s">
        <v>25</v>
      </c>
      <c r="G1334" s="13" t="n">
        <v>56600</v>
      </c>
      <c r="H1334" s="12" t="n">
        <v>60</v>
      </c>
      <c r="I1334" s="12" t="n">
        <v>35</v>
      </c>
      <c r="J1334" s="12" t="n">
        <v>0</v>
      </c>
      <c r="K1334" s="14" t="n">
        <v>0.08</v>
      </c>
      <c r="L1334" s="12" t="s">
        <v>39</v>
      </c>
      <c r="M1334" s="15" t="n">
        <f aca="false">IF(AND(H1334&lt;=Criteria!$C$6,J1334&lt;=Criteria!$C$7,L1334="Yes",OR(C1334&lt;&gt;"Catering",K1334&gt;=Criteria!$C$8),D1334&lt;&gt;Criteria!$C$9),1,0)</f>
        <v>1</v>
      </c>
    </row>
    <row r="1335" customFormat="false" ht="15" hidden="false" customHeight="false" outlineLevel="0" collapsed="false">
      <c r="A1335" s="8" t="s">
        <v>2604</v>
      </c>
      <c r="B1335" s="8" t="s">
        <v>2605</v>
      </c>
      <c r="C1335" s="8" t="s">
        <v>22</v>
      </c>
      <c r="D1335" s="8" t="s">
        <v>61</v>
      </c>
      <c r="E1335" s="8" t="s">
        <v>24</v>
      </c>
      <c r="F1335" s="8" t="s">
        <v>33</v>
      </c>
      <c r="G1335" s="9" t="n">
        <v>24000</v>
      </c>
      <c r="H1335" s="8" t="n">
        <v>84</v>
      </c>
      <c r="I1335" s="8" t="n">
        <v>72</v>
      </c>
      <c r="J1335" s="8" t="n">
        <v>0</v>
      </c>
      <c r="K1335" s="10" t="n">
        <v>0</v>
      </c>
      <c r="L1335" s="8" t="s">
        <v>39</v>
      </c>
      <c r="M1335" s="11" t="n">
        <f aca="false">IF(AND(H1335&lt;=Criteria!$C$6,J1335&lt;=Criteria!$C$7,L1335="Yes",OR(C1335&lt;&gt;"Catering",K1335&gt;=Criteria!$C$8),D1335&lt;&gt;Criteria!$C$9),1,0)</f>
        <v>0</v>
      </c>
    </row>
    <row r="1336" customFormat="false" ht="15" hidden="false" customHeight="false" outlineLevel="0" collapsed="false">
      <c r="A1336" s="12" t="s">
        <v>2606</v>
      </c>
      <c r="B1336" s="12" t="s">
        <v>2607</v>
      </c>
      <c r="C1336" s="12" t="s">
        <v>32</v>
      </c>
      <c r="D1336" s="12" t="s">
        <v>48</v>
      </c>
      <c r="E1336" s="12" t="s">
        <v>38</v>
      </c>
      <c r="F1336" s="12" t="s">
        <v>53</v>
      </c>
      <c r="G1336" s="13" t="n">
        <v>100000</v>
      </c>
      <c r="H1336" s="12" t="n">
        <v>84</v>
      </c>
      <c r="I1336" s="12" t="n">
        <v>51</v>
      </c>
      <c r="J1336" s="12" t="n">
        <v>0</v>
      </c>
      <c r="K1336" s="14" t="n">
        <v>0.08</v>
      </c>
      <c r="L1336" s="12" t="s">
        <v>39</v>
      </c>
      <c r="M1336" s="15" t="n">
        <f aca="false">IF(AND(H1336&lt;=Criteria!$C$6,J1336&lt;=Criteria!$C$7,L1336="Yes",OR(C1336&lt;&gt;"Catering",K1336&gt;=Criteria!$C$8),D1336&lt;&gt;Criteria!$C$9),1,0)</f>
        <v>0</v>
      </c>
    </row>
    <row r="1337" customFormat="false" ht="15" hidden="false" customHeight="false" outlineLevel="0" collapsed="false">
      <c r="A1337" s="8" t="s">
        <v>2608</v>
      </c>
      <c r="B1337" s="8" t="s">
        <v>2609</v>
      </c>
      <c r="C1337" s="8" t="s">
        <v>32</v>
      </c>
      <c r="D1337" s="8" t="s">
        <v>37</v>
      </c>
      <c r="E1337" s="8" t="s">
        <v>38</v>
      </c>
      <c r="F1337" s="8" t="s">
        <v>25</v>
      </c>
      <c r="G1337" s="9" t="n">
        <v>109700</v>
      </c>
      <c r="H1337" s="8" t="n">
        <v>36</v>
      </c>
      <c r="I1337" s="8" t="n">
        <v>29</v>
      </c>
      <c r="J1337" s="8" t="n">
        <v>0</v>
      </c>
      <c r="K1337" s="10" t="n">
        <v>0.05</v>
      </c>
      <c r="L1337" s="8" t="s">
        <v>39</v>
      </c>
      <c r="M1337" s="11" t="n">
        <f aca="false">IF(AND(H1337&lt;=Criteria!$C$6,J1337&lt;=Criteria!$C$7,L1337="Yes",OR(C1337&lt;&gt;"Catering",K1337&gt;=Criteria!$C$8),D1337&lt;&gt;Criteria!$C$9),1,0)</f>
        <v>1</v>
      </c>
    </row>
    <row r="1338" customFormat="false" ht="15" hidden="false" customHeight="false" outlineLevel="0" collapsed="false">
      <c r="A1338" s="12" t="s">
        <v>2610</v>
      </c>
      <c r="B1338" s="12" t="s">
        <v>2611</v>
      </c>
      <c r="C1338" s="12" t="s">
        <v>32</v>
      </c>
      <c r="D1338" s="12" t="s">
        <v>42</v>
      </c>
      <c r="E1338" s="12" t="s">
        <v>38</v>
      </c>
      <c r="F1338" s="12" t="s">
        <v>33</v>
      </c>
      <c r="G1338" s="13" t="n">
        <v>74500</v>
      </c>
      <c r="H1338" s="12" t="n">
        <v>72</v>
      </c>
      <c r="I1338" s="12" t="n">
        <v>37</v>
      </c>
      <c r="J1338" s="12" t="n">
        <v>0</v>
      </c>
      <c r="K1338" s="14" t="n">
        <v>0.2</v>
      </c>
      <c r="L1338" s="12" t="s">
        <v>39</v>
      </c>
      <c r="M1338" s="15" t="n">
        <f aca="false">IF(AND(H1338&lt;=Criteria!$C$6,J1338&lt;=Criteria!$C$7,L1338="Yes",OR(C1338&lt;&gt;"Catering",K1338&gt;=Criteria!$C$8),D1338&lt;&gt;Criteria!$C$9),1,0)</f>
        <v>1</v>
      </c>
    </row>
    <row r="1339" customFormat="false" ht="15" hidden="false" customHeight="false" outlineLevel="0" collapsed="false">
      <c r="A1339" s="8" t="s">
        <v>2612</v>
      </c>
      <c r="B1339" s="8" t="s">
        <v>2613</v>
      </c>
      <c r="C1339" s="8" t="s">
        <v>36</v>
      </c>
      <c r="D1339" s="8" t="s">
        <v>42</v>
      </c>
      <c r="E1339" s="8" t="s">
        <v>38</v>
      </c>
      <c r="F1339" s="8" t="s">
        <v>25</v>
      </c>
      <c r="G1339" s="9" t="n">
        <v>306700</v>
      </c>
      <c r="H1339" s="8" t="n">
        <v>72</v>
      </c>
      <c r="I1339" s="8" t="n">
        <v>42</v>
      </c>
      <c r="J1339" s="8" t="n">
        <v>0</v>
      </c>
      <c r="K1339" s="10" t="n">
        <v>0.23</v>
      </c>
      <c r="L1339" s="8" t="s">
        <v>39</v>
      </c>
      <c r="M1339" s="11" t="n">
        <f aca="false">IF(AND(H1339&lt;=Criteria!$C$6,J1339&lt;=Criteria!$C$7,L1339="Yes",OR(C1339&lt;&gt;"Catering",K1339&gt;=Criteria!$C$8),D1339&lt;&gt;Criteria!$C$9),1,0)</f>
        <v>1</v>
      </c>
    </row>
    <row r="1340" customFormat="false" ht="15" hidden="false" customHeight="false" outlineLevel="0" collapsed="false">
      <c r="A1340" s="12" t="s">
        <v>2614</v>
      </c>
      <c r="B1340" s="12" t="s">
        <v>2615</v>
      </c>
      <c r="C1340" s="12" t="s">
        <v>32</v>
      </c>
      <c r="D1340" s="12" t="s">
        <v>46</v>
      </c>
      <c r="E1340" s="12" t="s">
        <v>24</v>
      </c>
      <c r="F1340" s="12" t="s">
        <v>33</v>
      </c>
      <c r="G1340" s="13" t="n">
        <v>245500</v>
      </c>
      <c r="H1340" s="12" t="n">
        <v>72</v>
      </c>
      <c r="I1340" s="12" t="n">
        <v>59</v>
      </c>
      <c r="J1340" s="12" t="n">
        <v>0</v>
      </c>
      <c r="K1340" s="14" t="n">
        <v>0.09</v>
      </c>
      <c r="L1340" s="12" t="s">
        <v>39</v>
      </c>
      <c r="M1340" s="15" t="n">
        <f aca="false">IF(AND(H1340&lt;=Criteria!$C$6,J1340&lt;=Criteria!$C$7,L1340="Yes",OR(C1340&lt;&gt;"Catering",K1340&gt;=Criteria!$C$8),D1340&lt;&gt;Criteria!$C$9),1,0)</f>
        <v>1</v>
      </c>
    </row>
    <row r="1341" customFormat="false" ht="15" hidden="false" customHeight="false" outlineLevel="0" collapsed="false">
      <c r="A1341" s="8" t="s">
        <v>2616</v>
      </c>
      <c r="B1341" s="8" t="s">
        <v>2617</v>
      </c>
      <c r="C1341" s="8" t="s">
        <v>22</v>
      </c>
      <c r="D1341" s="8" t="s">
        <v>42</v>
      </c>
      <c r="E1341" s="8" t="s">
        <v>38</v>
      </c>
      <c r="F1341" s="8" t="s">
        <v>33</v>
      </c>
      <c r="G1341" s="9" t="n">
        <v>44000</v>
      </c>
      <c r="H1341" s="8" t="n">
        <v>60</v>
      </c>
      <c r="I1341" s="8" t="n">
        <v>46</v>
      </c>
      <c r="J1341" s="8" t="n">
        <v>0</v>
      </c>
      <c r="K1341" s="10" t="n">
        <v>0</v>
      </c>
      <c r="L1341" s="8" t="s">
        <v>39</v>
      </c>
      <c r="M1341" s="11" t="n">
        <f aca="false">IF(AND(H1341&lt;=Criteria!$C$6,J1341&lt;=Criteria!$C$7,L1341="Yes",OR(C1341&lt;&gt;"Catering",K1341&gt;=Criteria!$C$8),D1341&lt;&gt;Criteria!$C$9),1,0)</f>
        <v>0</v>
      </c>
    </row>
    <row r="1342" customFormat="false" ht="15" hidden="false" customHeight="false" outlineLevel="0" collapsed="false">
      <c r="A1342" s="12" t="s">
        <v>2618</v>
      </c>
      <c r="B1342" s="12" t="s">
        <v>2619</v>
      </c>
      <c r="C1342" s="12" t="s">
        <v>32</v>
      </c>
      <c r="D1342" s="12" t="s">
        <v>42</v>
      </c>
      <c r="E1342" s="12" t="s">
        <v>38</v>
      </c>
      <c r="F1342" s="12" t="s">
        <v>53</v>
      </c>
      <c r="G1342" s="13" t="n">
        <v>93900</v>
      </c>
      <c r="H1342" s="12" t="n">
        <v>36</v>
      </c>
      <c r="I1342" s="12" t="n">
        <v>20</v>
      </c>
      <c r="J1342" s="12" t="n">
        <v>0</v>
      </c>
      <c r="K1342" s="14" t="n">
        <v>0.23</v>
      </c>
      <c r="L1342" s="12" t="s">
        <v>39</v>
      </c>
      <c r="M1342" s="15" t="n">
        <f aca="false">IF(AND(H1342&lt;=Criteria!$C$6,J1342&lt;=Criteria!$C$7,L1342="Yes",OR(C1342&lt;&gt;"Catering",K1342&gt;=Criteria!$C$8),D1342&lt;&gt;Criteria!$C$9),1,0)</f>
        <v>1</v>
      </c>
    </row>
    <row r="1343" customFormat="false" ht="15" hidden="false" customHeight="false" outlineLevel="0" collapsed="false">
      <c r="A1343" s="8" t="s">
        <v>2620</v>
      </c>
      <c r="B1343" s="8" t="s">
        <v>2621</v>
      </c>
      <c r="C1343" s="8" t="s">
        <v>32</v>
      </c>
      <c r="D1343" s="8" t="s">
        <v>37</v>
      </c>
      <c r="E1343" s="8" t="s">
        <v>38</v>
      </c>
      <c r="F1343" s="8" t="s">
        <v>33</v>
      </c>
      <c r="G1343" s="9" t="n">
        <v>99800</v>
      </c>
      <c r="H1343" s="8" t="n">
        <v>48</v>
      </c>
      <c r="I1343" s="8" t="n">
        <v>36</v>
      </c>
      <c r="J1343" s="8" t="n">
        <v>0</v>
      </c>
      <c r="K1343" s="10" t="n">
        <v>0.11</v>
      </c>
      <c r="L1343" s="8" t="s">
        <v>39</v>
      </c>
      <c r="M1343" s="11" t="n">
        <f aca="false">IF(AND(H1343&lt;=Criteria!$C$6,J1343&lt;=Criteria!$C$7,L1343="Yes",OR(C1343&lt;&gt;"Catering",K1343&gt;=Criteria!$C$8),D1343&lt;&gt;Criteria!$C$9),1,0)</f>
        <v>1</v>
      </c>
    </row>
    <row r="1344" customFormat="false" ht="15" hidden="false" customHeight="false" outlineLevel="0" collapsed="false">
      <c r="A1344" s="12" t="s">
        <v>2622</v>
      </c>
      <c r="B1344" s="12" t="s">
        <v>2547</v>
      </c>
      <c r="C1344" s="12" t="s">
        <v>32</v>
      </c>
      <c r="D1344" s="12" t="s">
        <v>48</v>
      </c>
      <c r="E1344" s="12" t="s">
        <v>38</v>
      </c>
      <c r="F1344" s="12" t="s">
        <v>33</v>
      </c>
      <c r="G1344" s="13" t="n">
        <v>243600</v>
      </c>
      <c r="H1344" s="12" t="n">
        <v>72</v>
      </c>
      <c r="I1344" s="12" t="n">
        <v>64</v>
      </c>
      <c r="J1344" s="12" t="n">
        <v>0</v>
      </c>
      <c r="K1344" s="14" t="n">
        <v>0.12</v>
      </c>
      <c r="L1344" s="12" t="s">
        <v>39</v>
      </c>
      <c r="M1344" s="15" t="n">
        <f aca="false">IF(AND(H1344&lt;=Criteria!$C$6,J1344&lt;=Criteria!$C$7,L1344="Yes",OR(C1344&lt;&gt;"Catering",K1344&gt;=Criteria!$C$8),D1344&lt;&gt;Criteria!$C$9),1,0)</f>
        <v>1</v>
      </c>
    </row>
    <row r="1345" customFormat="false" ht="15" hidden="false" customHeight="false" outlineLevel="0" collapsed="false">
      <c r="A1345" s="8" t="s">
        <v>2623</v>
      </c>
      <c r="B1345" s="8" t="s">
        <v>2624</v>
      </c>
      <c r="C1345" s="8" t="s">
        <v>36</v>
      </c>
      <c r="D1345" s="8" t="s">
        <v>108</v>
      </c>
      <c r="E1345" s="8" t="s">
        <v>108</v>
      </c>
      <c r="F1345" s="8" t="s">
        <v>33</v>
      </c>
      <c r="G1345" s="9" t="n">
        <v>257400</v>
      </c>
      <c r="H1345" s="8" t="n">
        <v>84</v>
      </c>
      <c r="I1345" s="8" t="n">
        <v>71</v>
      </c>
      <c r="J1345" s="8" t="n">
        <v>0</v>
      </c>
      <c r="K1345" s="10" t="n">
        <v>0.13</v>
      </c>
      <c r="L1345" s="8" t="s">
        <v>39</v>
      </c>
      <c r="M1345" s="11" t="n">
        <f aca="false">IF(AND(H1345&lt;=Criteria!$C$6,J1345&lt;=Criteria!$C$7,L1345="Yes",OR(C1345&lt;&gt;"Catering",K1345&gt;=Criteria!$C$8),D1345&lt;&gt;Criteria!$C$9),1,0)</f>
        <v>0</v>
      </c>
    </row>
    <row r="1346" customFormat="false" ht="15" hidden="false" customHeight="false" outlineLevel="0" collapsed="false">
      <c r="A1346" s="12" t="s">
        <v>2625</v>
      </c>
      <c r="B1346" s="12" t="s">
        <v>2626</v>
      </c>
      <c r="C1346" s="12" t="s">
        <v>36</v>
      </c>
      <c r="D1346" s="12" t="s">
        <v>42</v>
      </c>
      <c r="E1346" s="12" t="s">
        <v>38</v>
      </c>
      <c r="F1346" s="12" t="s">
        <v>33</v>
      </c>
      <c r="G1346" s="13" t="n">
        <v>369500</v>
      </c>
      <c r="H1346" s="12" t="n">
        <v>72</v>
      </c>
      <c r="I1346" s="12" t="n">
        <v>34</v>
      </c>
      <c r="J1346" s="12" t="n">
        <v>0</v>
      </c>
      <c r="K1346" s="14" t="n">
        <v>0.25</v>
      </c>
      <c r="L1346" s="12" t="s">
        <v>39</v>
      </c>
      <c r="M1346" s="15" t="n">
        <f aca="false">IF(AND(H1346&lt;=Criteria!$C$6,J1346&lt;=Criteria!$C$7,L1346="Yes",OR(C1346&lt;&gt;"Catering",K1346&gt;=Criteria!$C$8),D1346&lt;&gt;Criteria!$C$9),1,0)</f>
        <v>1</v>
      </c>
    </row>
    <row r="1347" customFormat="false" ht="15" hidden="false" customHeight="false" outlineLevel="0" collapsed="false">
      <c r="A1347" s="8" t="s">
        <v>2627</v>
      </c>
      <c r="B1347" s="8" t="s">
        <v>2628</v>
      </c>
      <c r="C1347" s="8" t="s">
        <v>22</v>
      </c>
      <c r="D1347" s="8" t="s">
        <v>37</v>
      </c>
      <c r="E1347" s="8" t="s">
        <v>38</v>
      </c>
      <c r="F1347" s="8" t="s">
        <v>25</v>
      </c>
      <c r="G1347" s="9" t="n">
        <v>87600</v>
      </c>
      <c r="H1347" s="8" t="n">
        <v>48</v>
      </c>
      <c r="I1347" s="8" t="n">
        <v>25</v>
      </c>
      <c r="J1347" s="8" t="n">
        <v>0</v>
      </c>
      <c r="K1347" s="10" t="n">
        <v>0.18</v>
      </c>
      <c r="L1347" s="8" t="s">
        <v>39</v>
      </c>
      <c r="M1347" s="11" t="n">
        <f aca="false">IF(AND(H1347&lt;=Criteria!$C$6,J1347&lt;=Criteria!$C$7,L1347="Yes",OR(C1347&lt;&gt;"Catering",K1347&gt;=Criteria!$C$8),D1347&lt;&gt;Criteria!$C$9),1,0)</f>
        <v>1</v>
      </c>
    </row>
    <row r="1348" customFormat="false" ht="15" hidden="false" customHeight="false" outlineLevel="0" collapsed="false">
      <c r="A1348" s="12" t="s">
        <v>2629</v>
      </c>
      <c r="B1348" s="12" t="s">
        <v>2630</v>
      </c>
      <c r="C1348" s="12" t="s">
        <v>36</v>
      </c>
      <c r="D1348" s="12" t="s">
        <v>48</v>
      </c>
      <c r="E1348" s="12" t="s">
        <v>38</v>
      </c>
      <c r="F1348" s="12" t="s">
        <v>53</v>
      </c>
      <c r="G1348" s="13" t="n">
        <v>285800</v>
      </c>
      <c r="H1348" s="12" t="n">
        <v>48</v>
      </c>
      <c r="I1348" s="12" t="n">
        <v>42</v>
      </c>
      <c r="J1348" s="12" t="n">
        <v>0</v>
      </c>
      <c r="K1348" s="14" t="n">
        <v>0.24</v>
      </c>
      <c r="L1348" s="12" t="s">
        <v>39</v>
      </c>
      <c r="M1348" s="15" t="n">
        <f aca="false">IF(AND(H1348&lt;=Criteria!$C$6,J1348&lt;=Criteria!$C$7,L1348="Yes",OR(C1348&lt;&gt;"Catering",K1348&gt;=Criteria!$C$8),D1348&lt;&gt;Criteria!$C$9),1,0)</f>
        <v>1</v>
      </c>
    </row>
    <row r="1349" customFormat="false" ht="15" hidden="false" customHeight="false" outlineLevel="0" collapsed="false">
      <c r="A1349" s="8" t="s">
        <v>2631</v>
      </c>
      <c r="B1349" s="8" t="s">
        <v>2632</v>
      </c>
      <c r="C1349" s="8" t="s">
        <v>22</v>
      </c>
      <c r="D1349" s="8" t="s">
        <v>108</v>
      </c>
      <c r="E1349" s="8" t="s">
        <v>108</v>
      </c>
      <c r="F1349" s="8" t="s">
        <v>33</v>
      </c>
      <c r="G1349" s="9" t="n">
        <v>118900</v>
      </c>
      <c r="H1349" s="8" t="n">
        <v>84</v>
      </c>
      <c r="I1349" s="8" t="n">
        <v>65</v>
      </c>
      <c r="J1349" s="8" t="n">
        <v>0</v>
      </c>
      <c r="K1349" s="10" t="n">
        <v>0.08</v>
      </c>
      <c r="L1349" s="8" t="s">
        <v>39</v>
      </c>
      <c r="M1349" s="11" t="n">
        <f aca="false">IF(AND(H1349&lt;=Criteria!$C$6,J1349&lt;=Criteria!$C$7,L1349="Yes",OR(C1349&lt;&gt;"Catering",K1349&gt;=Criteria!$C$8),D1349&lt;&gt;Criteria!$C$9),1,0)</f>
        <v>0</v>
      </c>
    </row>
    <row r="1350" customFormat="false" ht="15" hidden="false" customHeight="false" outlineLevel="0" collapsed="false">
      <c r="A1350" s="12" t="s">
        <v>2633</v>
      </c>
      <c r="B1350" s="12" t="s">
        <v>2634</v>
      </c>
      <c r="C1350" s="12" t="s">
        <v>22</v>
      </c>
      <c r="D1350" s="12" t="s">
        <v>42</v>
      </c>
      <c r="E1350" s="12" t="s">
        <v>38</v>
      </c>
      <c r="F1350" s="12" t="s">
        <v>33</v>
      </c>
      <c r="G1350" s="13" t="n">
        <v>81100</v>
      </c>
      <c r="H1350" s="12" t="n">
        <v>36</v>
      </c>
      <c r="I1350" s="12" t="n">
        <v>11</v>
      </c>
      <c r="J1350" s="12" t="n">
        <v>0</v>
      </c>
      <c r="K1350" s="14" t="n">
        <v>0.07</v>
      </c>
      <c r="L1350" s="12" t="s">
        <v>39</v>
      </c>
      <c r="M1350" s="15" t="n">
        <f aca="false">IF(AND(H1350&lt;=Criteria!$C$6,J1350&lt;=Criteria!$C$7,L1350="Yes",OR(C1350&lt;&gt;"Catering",K1350&gt;=Criteria!$C$8),D1350&lt;&gt;Criteria!$C$9),1,0)</f>
        <v>0</v>
      </c>
    </row>
    <row r="1351" customFormat="false" ht="15" hidden="false" customHeight="false" outlineLevel="0" collapsed="false">
      <c r="A1351" s="8" t="s">
        <v>2635</v>
      </c>
      <c r="B1351" s="8" t="s">
        <v>2636</v>
      </c>
      <c r="C1351" s="8" t="s">
        <v>32</v>
      </c>
      <c r="D1351" s="8" t="s">
        <v>23</v>
      </c>
      <c r="E1351" s="8" t="s">
        <v>24</v>
      </c>
      <c r="F1351" s="8" t="s">
        <v>25</v>
      </c>
      <c r="G1351" s="9" t="n">
        <v>226500</v>
      </c>
      <c r="H1351" s="8" t="n">
        <v>72</v>
      </c>
      <c r="I1351" s="8" t="n">
        <v>39</v>
      </c>
      <c r="J1351" s="8" t="n">
        <v>0</v>
      </c>
      <c r="K1351" s="10" t="n">
        <v>0.06</v>
      </c>
      <c r="L1351" s="8" t="s">
        <v>39</v>
      </c>
      <c r="M1351" s="11" t="n">
        <f aca="false">IF(AND(H1351&lt;=Criteria!$C$6,J1351&lt;=Criteria!$C$7,L1351="Yes",OR(C1351&lt;&gt;"Catering",K1351&gt;=Criteria!$C$8),D1351&lt;&gt;Criteria!$C$9),1,0)</f>
        <v>0</v>
      </c>
    </row>
    <row r="1352" customFormat="false" ht="15" hidden="false" customHeight="false" outlineLevel="0" collapsed="false">
      <c r="A1352" s="12" t="s">
        <v>2637</v>
      </c>
      <c r="B1352" s="12" t="s">
        <v>2638</v>
      </c>
      <c r="C1352" s="12" t="s">
        <v>32</v>
      </c>
      <c r="D1352" s="12" t="s">
        <v>42</v>
      </c>
      <c r="E1352" s="12" t="s">
        <v>38</v>
      </c>
      <c r="F1352" s="12" t="s">
        <v>33</v>
      </c>
      <c r="G1352" s="13" t="n">
        <v>200800</v>
      </c>
      <c r="H1352" s="12" t="n">
        <v>48</v>
      </c>
      <c r="I1352" s="12" t="n">
        <v>27</v>
      </c>
      <c r="J1352" s="12" t="n">
        <v>0</v>
      </c>
      <c r="K1352" s="14" t="n">
        <v>0.06</v>
      </c>
      <c r="L1352" s="12" t="s">
        <v>39</v>
      </c>
      <c r="M1352" s="15" t="n">
        <f aca="false">IF(AND(H1352&lt;=Criteria!$C$6,J1352&lt;=Criteria!$C$7,L1352="Yes",OR(C1352&lt;&gt;"Catering",K1352&gt;=Criteria!$C$8),D1352&lt;&gt;Criteria!$C$9),1,0)</f>
        <v>1</v>
      </c>
    </row>
    <row r="1353" customFormat="false" ht="15" hidden="false" customHeight="false" outlineLevel="0" collapsed="false">
      <c r="A1353" s="8" t="s">
        <v>2639</v>
      </c>
      <c r="B1353" s="8" t="s">
        <v>2640</v>
      </c>
      <c r="C1353" s="8" t="s">
        <v>36</v>
      </c>
      <c r="D1353" s="8" t="s">
        <v>42</v>
      </c>
      <c r="E1353" s="8" t="s">
        <v>38</v>
      </c>
      <c r="F1353" s="8" t="s">
        <v>53</v>
      </c>
      <c r="G1353" s="9" t="n">
        <v>303600</v>
      </c>
      <c r="H1353" s="8" t="n">
        <v>72</v>
      </c>
      <c r="I1353" s="8" t="n">
        <v>39</v>
      </c>
      <c r="J1353" s="8" t="n">
        <v>0</v>
      </c>
      <c r="K1353" s="10" t="n">
        <v>0.2</v>
      </c>
      <c r="L1353" s="8" t="s">
        <v>39</v>
      </c>
      <c r="M1353" s="11" t="n">
        <f aca="false">IF(AND(H1353&lt;=Criteria!$C$6,J1353&lt;=Criteria!$C$7,L1353="Yes",OR(C1353&lt;&gt;"Catering",K1353&gt;=Criteria!$C$8),D1353&lt;&gt;Criteria!$C$9),1,0)</f>
        <v>1</v>
      </c>
    </row>
    <row r="1354" customFormat="false" ht="15" hidden="false" customHeight="false" outlineLevel="0" collapsed="false">
      <c r="A1354" s="12" t="s">
        <v>2641</v>
      </c>
      <c r="B1354" s="12" t="s">
        <v>2642</v>
      </c>
      <c r="C1354" s="12" t="s">
        <v>22</v>
      </c>
      <c r="D1354" s="12" t="s">
        <v>42</v>
      </c>
      <c r="E1354" s="12" t="s">
        <v>38</v>
      </c>
      <c r="F1354" s="12" t="s">
        <v>25</v>
      </c>
      <c r="G1354" s="13" t="n">
        <v>63100</v>
      </c>
      <c r="H1354" s="12" t="n">
        <v>48</v>
      </c>
      <c r="I1354" s="12" t="n">
        <v>35</v>
      </c>
      <c r="J1354" s="12" t="n">
        <v>0</v>
      </c>
      <c r="K1354" s="14" t="n">
        <v>0.1</v>
      </c>
      <c r="L1354" s="12" t="s">
        <v>39</v>
      </c>
      <c r="M1354" s="15" t="n">
        <f aca="false">IF(AND(H1354&lt;=Criteria!$C$6,J1354&lt;=Criteria!$C$7,L1354="Yes",OR(C1354&lt;&gt;"Catering",K1354&gt;=Criteria!$C$8),D1354&lt;&gt;Criteria!$C$9),1,0)</f>
        <v>1</v>
      </c>
    </row>
    <row r="1355" customFormat="false" ht="15" hidden="false" customHeight="false" outlineLevel="0" collapsed="false">
      <c r="A1355" s="8" t="s">
        <v>2643</v>
      </c>
      <c r="B1355" s="8" t="s">
        <v>2644</v>
      </c>
      <c r="C1355" s="8" t="s">
        <v>32</v>
      </c>
      <c r="D1355" s="8" t="s">
        <v>48</v>
      </c>
      <c r="E1355" s="8" t="s">
        <v>38</v>
      </c>
      <c r="F1355" s="8" t="s">
        <v>25</v>
      </c>
      <c r="G1355" s="9" t="n">
        <v>101500</v>
      </c>
      <c r="H1355" s="8" t="n">
        <v>48</v>
      </c>
      <c r="I1355" s="8" t="n">
        <v>17</v>
      </c>
      <c r="J1355" s="8" t="n">
        <v>0</v>
      </c>
      <c r="K1355" s="10" t="n">
        <v>0.08</v>
      </c>
      <c r="L1355" s="8" t="s">
        <v>39</v>
      </c>
      <c r="M1355" s="11" t="n">
        <f aca="false">IF(AND(H1355&lt;=Criteria!$C$6,J1355&lt;=Criteria!$C$7,L1355="Yes",OR(C1355&lt;&gt;"Catering",K1355&gt;=Criteria!$C$8),D1355&lt;&gt;Criteria!$C$9),1,0)</f>
        <v>1</v>
      </c>
    </row>
    <row r="1356" customFormat="false" ht="15" hidden="false" customHeight="false" outlineLevel="0" collapsed="false">
      <c r="A1356" s="12" t="s">
        <v>2645</v>
      </c>
      <c r="B1356" s="12" t="s">
        <v>2646</v>
      </c>
      <c r="C1356" s="12" t="s">
        <v>32</v>
      </c>
      <c r="D1356" s="12" t="s">
        <v>37</v>
      </c>
      <c r="E1356" s="12" t="s">
        <v>38</v>
      </c>
      <c r="F1356" s="12" t="s">
        <v>25</v>
      </c>
      <c r="G1356" s="13" t="n">
        <v>85700</v>
      </c>
      <c r="H1356" s="12" t="n">
        <v>72</v>
      </c>
      <c r="I1356" s="12" t="n">
        <v>35</v>
      </c>
      <c r="J1356" s="12" t="n">
        <v>0</v>
      </c>
      <c r="K1356" s="14" t="n">
        <v>0.14</v>
      </c>
      <c r="L1356" s="12" t="s">
        <v>39</v>
      </c>
      <c r="M1356" s="15" t="n">
        <f aca="false">IF(AND(H1356&lt;=Criteria!$C$6,J1356&lt;=Criteria!$C$7,L1356="Yes",OR(C1356&lt;&gt;"Catering",K1356&gt;=Criteria!$C$8),D1356&lt;&gt;Criteria!$C$9),1,0)</f>
        <v>1</v>
      </c>
    </row>
    <row r="1357" customFormat="false" ht="15" hidden="false" customHeight="false" outlineLevel="0" collapsed="false">
      <c r="A1357" s="8" t="s">
        <v>2647</v>
      </c>
      <c r="B1357" s="8" t="s">
        <v>2648</v>
      </c>
      <c r="C1357" s="8" t="s">
        <v>22</v>
      </c>
      <c r="D1357" s="8" t="s">
        <v>48</v>
      </c>
      <c r="E1357" s="8" t="s">
        <v>38</v>
      </c>
      <c r="F1357" s="8" t="s">
        <v>33</v>
      </c>
      <c r="G1357" s="9" t="n">
        <v>37300</v>
      </c>
      <c r="H1357" s="8" t="n">
        <v>48</v>
      </c>
      <c r="I1357" s="8" t="n">
        <v>19</v>
      </c>
      <c r="J1357" s="8" t="n">
        <v>0</v>
      </c>
      <c r="K1357" s="10" t="n">
        <v>0.21</v>
      </c>
      <c r="L1357" s="8" t="s">
        <v>39</v>
      </c>
      <c r="M1357" s="11" t="n">
        <f aca="false">IF(AND(H1357&lt;=Criteria!$C$6,J1357&lt;=Criteria!$C$7,L1357="Yes",OR(C1357&lt;&gt;"Catering",K1357&gt;=Criteria!$C$8),D1357&lt;&gt;Criteria!$C$9),1,0)</f>
        <v>1</v>
      </c>
    </row>
    <row r="1358" customFormat="false" ht="15" hidden="false" customHeight="false" outlineLevel="0" collapsed="false">
      <c r="A1358" s="12" t="s">
        <v>2649</v>
      </c>
      <c r="B1358" s="12" t="s">
        <v>2650</v>
      </c>
      <c r="C1358" s="12" t="s">
        <v>32</v>
      </c>
      <c r="D1358" s="12" t="s">
        <v>108</v>
      </c>
      <c r="E1358" s="12" t="s">
        <v>108</v>
      </c>
      <c r="F1358" s="12" t="s">
        <v>25</v>
      </c>
      <c r="G1358" s="13" t="n">
        <v>161600</v>
      </c>
      <c r="H1358" s="12" t="n">
        <v>36</v>
      </c>
      <c r="I1358" s="12" t="n">
        <v>30</v>
      </c>
      <c r="J1358" s="12" t="n">
        <v>0</v>
      </c>
      <c r="K1358" s="14" t="n">
        <v>0.08</v>
      </c>
      <c r="L1358" s="12" t="s">
        <v>39</v>
      </c>
      <c r="M1358" s="15" t="n">
        <f aca="false">IF(AND(H1358&lt;=Criteria!$C$6,J1358&lt;=Criteria!$C$7,L1358="Yes",OR(C1358&lt;&gt;"Catering",K1358&gt;=Criteria!$C$8),D1358&lt;&gt;Criteria!$C$9),1,0)</f>
        <v>1</v>
      </c>
    </row>
    <row r="1359" customFormat="false" ht="15" hidden="false" customHeight="false" outlineLevel="0" collapsed="false">
      <c r="A1359" s="8" t="s">
        <v>2651</v>
      </c>
      <c r="B1359" s="8" t="s">
        <v>2652</v>
      </c>
      <c r="C1359" s="8" t="s">
        <v>32</v>
      </c>
      <c r="D1359" s="8" t="s">
        <v>133</v>
      </c>
      <c r="E1359" s="8" t="s">
        <v>24</v>
      </c>
      <c r="F1359" s="8" t="s">
        <v>33</v>
      </c>
      <c r="G1359" s="9" t="n">
        <v>49200</v>
      </c>
      <c r="H1359" s="8" t="n">
        <v>48</v>
      </c>
      <c r="I1359" s="8" t="n">
        <v>39</v>
      </c>
      <c r="J1359" s="8" t="n">
        <v>0</v>
      </c>
      <c r="K1359" s="10" t="n">
        <v>0.06</v>
      </c>
      <c r="L1359" s="8" t="s">
        <v>39</v>
      </c>
      <c r="M1359" s="11" t="n">
        <f aca="false">IF(AND(H1359&lt;=Criteria!$C$6,J1359&lt;=Criteria!$C$7,L1359="Yes",OR(C1359&lt;&gt;"Catering",K1359&gt;=Criteria!$C$8),D1359&lt;&gt;Criteria!$C$9),1,0)</f>
        <v>1</v>
      </c>
    </row>
    <row r="1360" customFormat="false" ht="15" hidden="false" customHeight="false" outlineLevel="0" collapsed="false">
      <c r="A1360" s="12" t="s">
        <v>2653</v>
      </c>
      <c r="B1360" s="12" t="s">
        <v>2654</v>
      </c>
      <c r="C1360" s="12" t="s">
        <v>32</v>
      </c>
      <c r="D1360" s="12" t="s">
        <v>42</v>
      </c>
      <c r="E1360" s="12" t="s">
        <v>38</v>
      </c>
      <c r="F1360" s="12" t="s">
        <v>33</v>
      </c>
      <c r="G1360" s="13" t="n">
        <v>114300</v>
      </c>
      <c r="H1360" s="12" t="n">
        <v>48</v>
      </c>
      <c r="I1360" s="12" t="n">
        <v>29</v>
      </c>
      <c r="J1360" s="12" t="n">
        <v>0</v>
      </c>
      <c r="K1360" s="14" t="n">
        <v>0.13</v>
      </c>
      <c r="L1360" s="12" t="s">
        <v>39</v>
      </c>
      <c r="M1360" s="15" t="n">
        <f aca="false">IF(AND(H1360&lt;=Criteria!$C$6,J1360&lt;=Criteria!$C$7,L1360="Yes",OR(C1360&lt;&gt;"Catering",K1360&gt;=Criteria!$C$8),D1360&lt;&gt;Criteria!$C$9),1,0)</f>
        <v>1</v>
      </c>
    </row>
    <row r="1361" customFormat="false" ht="15" hidden="false" customHeight="false" outlineLevel="0" collapsed="false">
      <c r="A1361" s="8" t="s">
        <v>2655</v>
      </c>
      <c r="B1361" s="8" t="s">
        <v>2656</v>
      </c>
      <c r="C1361" s="8" t="s">
        <v>32</v>
      </c>
      <c r="D1361" s="8" t="s">
        <v>48</v>
      </c>
      <c r="E1361" s="8" t="s">
        <v>38</v>
      </c>
      <c r="F1361" s="8" t="s">
        <v>33</v>
      </c>
      <c r="G1361" s="9" t="n">
        <v>238400</v>
      </c>
      <c r="H1361" s="8" t="n">
        <v>48</v>
      </c>
      <c r="I1361" s="8" t="n">
        <v>15</v>
      </c>
      <c r="J1361" s="8" t="n">
        <v>0</v>
      </c>
      <c r="K1361" s="10" t="n">
        <v>0.08</v>
      </c>
      <c r="L1361" s="8" t="s">
        <v>39</v>
      </c>
      <c r="M1361" s="11" t="n">
        <f aca="false">IF(AND(H1361&lt;=Criteria!$C$6,J1361&lt;=Criteria!$C$7,L1361="Yes",OR(C1361&lt;&gt;"Catering",K1361&gt;=Criteria!$C$8),D1361&lt;&gt;Criteria!$C$9),1,0)</f>
        <v>1</v>
      </c>
    </row>
    <row r="1362" customFormat="false" ht="15" hidden="false" customHeight="false" outlineLevel="0" collapsed="false">
      <c r="A1362" s="12" t="s">
        <v>2657</v>
      </c>
      <c r="B1362" s="12" t="s">
        <v>2658</v>
      </c>
      <c r="C1362" s="12" t="s">
        <v>22</v>
      </c>
      <c r="D1362" s="12" t="s">
        <v>61</v>
      </c>
      <c r="E1362" s="12" t="s">
        <v>24</v>
      </c>
      <c r="F1362" s="12" t="s">
        <v>25</v>
      </c>
      <c r="G1362" s="13" t="n">
        <v>96100</v>
      </c>
      <c r="H1362" s="12" t="n">
        <v>48</v>
      </c>
      <c r="I1362" s="12" t="n">
        <v>19</v>
      </c>
      <c r="J1362" s="12" t="n">
        <v>0</v>
      </c>
      <c r="K1362" s="14" t="n">
        <v>0.06</v>
      </c>
      <c r="L1362" s="12" t="s">
        <v>39</v>
      </c>
      <c r="M1362" s="15" t="n">
        <f aca="false">IF(AND(H1362&lt;=Criteria!$C$6,J1362&lt;=Criteria!$C$7,L1362="Yes",OR(C1362&lt;&gt;"Catering",K1362&gt;=Criteria!$C$8),D1362&lt;&gt;Criteria!$C$9),1,0)</f>
        <v>0</v>
      </c>
    </row>
    <row r="1363" customFormat="false" ht="15" hidden="false" customHeight="false" outlineLevel="0" collapsed="false">
      <c r="A1363" s="8" t="s">
        <v>2659</v>
      </c>
      <c r="B1363" s="8" t="s">
        <v>2660</v>
      </c>
      <c r="C1363" s="8" t="s">
        <v>32</v>
      </c>
      <c r="D1363" s="8" t="s">
        <v>61</v>
      </c>
      <c r="E1363" s="8" t="s">
        <v>24</v>
      </c>
      <c r="F1363" s="8" t="s">
        <v>25</v>
      </c>
      <c r="G1363" s="9" t="n">
        <v>240400</v>
      </c>
      <c r="H1363" s="8" t="n">
        <v>60</v>
      </c>
      <c r="I1363" s="8" t="n">
        <v>16</v>
      </c>
      <c r="J1363" s="8" t="n">
        <v>0</v>
      </c>
      <c r="K1363" s="10" t="n">
        <v>0.06</v>
      </c>
      <c r="L1363" s="8" t="s">
        <v>39</v>
      </c>
      <c r="M1363" s="11" t="n">
        <f aca="false">IF(AND(H1363&lt;=Criteria!$C$6,J1363&lt;=Criteria!$C$7,L1363="Yes",OR(C1363&lt;&gt;"Catering",K1363&gt;=Criteria!$C$8),D1363&lt;&gt;Criteria!$C$9),1,0)</f>
        <v>1</v>
      </c>
    </row>
    <row r="1364" customFormat="false" ht="15" hidden="false" customHeight="false" outlineLevel="0" collapsed="false">
      <c r="A1364" s="12" t="s">
        <v>2661</v>
      </c>
      <c r="B1364" s="12" t="s">
        <v>2662</v>
      </c>
      <c r="C1364" s="12" t="s">
        <v>32</v>
      </c>
      <c r="D1364" s="12" t="s">
        <v>37</v>
      </c>
      <c r="E1364" s="12" t="s">
        <v>38</v>
      </c>
      <c r="F1364" s="12" t="s">
        <v>53</v>
      </c>
      <c r="G1364" s="13" t="n">
        <v>239400</v>
      </c>
      <c r="H1364" s="12" t="n">
        <v>48</v>
      </c>
      <c r="I1364" s="12" t="n">
        <v>25</v>
      </c>
      <c r="J1364" s="12" t="n">
        <v>0</v>
      </c>
      <c r="K1364" s="14" t="n">
        <v>0.13</v>
      </c>
      <c r="L1364" s="12" t="s">
        <v>39</v>
      </c>
      <c r="M1364" s="15" t="n">
        <f aca="false">IF(AND(H1364&lt;=Criteria!$C$6,J1364&lt;=Criteria!$C$7,L1364="Yes",OR(C1364&lt;&gt;"Catering",K1364&gt;=Criteria!$C$8),D1364&lt;&gt;Criteria!$C$9),1,0)</f>
        <v>1</v>
      </c>
    </row>
    <row r="1365" customFormat="false" ht="15" hidden="false" customHeight="false" outlineLevel="0" collapsed="false">
      <c r="A1365" s="8" t="s">
        <v>2663</v>
      </c>
      <c r="B1365" s="8" t="s">
        <v>2664</v>
      </c>
      <c r="C1365" s="8" t="s">
        <v>32</v>
      </c>
      <c r="D1365" s="8" t="s">
        <v>37</v>
      </c>
      <c r="E1365" s="8" t="s">
        <v>38</v>
      </c>
      <c r="F1365" s="8" t="s">
        <v>33</v>
      </c>
      <c r="G1365" s="9" t="n">
        <v>55400</v>
      </c>
      <c r="H1365" s="8" t="n">
        <v>60</v>
      </c>
      <c r="I1365" s="8" t="n">
        <v>27</v>
      </c>
      <c r="J1365" s="8" t="n">
        <v>0</v>
      </c>
      <c r="K1365" s="10" t="n">
        <v>0.09</v>
      </c>
      <c r="L1365" s="8" t="s">
        <v>39</v>
      </c>
      <c r="M1365" s="11" t="n">
        <f aca="false">IF(AND(H1365&lt;=Criteria!$C$6,J1365&lt;=Criteria!$C$7,L1365="Yes",OR(C1365&lt;&gt;"Catering",K1365&gt;=Criteria!$C$8),D1365&lt;&gt;Criteria!$C$9),1,0)</f>
        <v>1</v>
      </c>
    </row>
    <row r="1366" customFormat="false" ht="15" hidden="false" customHeight="false" outlineLevel="0" collapsed="false">
      <c r="A1366" s="12" t="s">
        <v>2665</v>
      </c>
      <c r="B1366" s="12" t="s">
        <v>2666</v>
      </c>
      <c r="C1366" s="12" t="s">
        <v>36</v>
      </c>
      <c r="D1366" s="12" t="s">
        <v>37</v>
      </c>
      <c r="E1366" s="12" t="s">
        <v>38</v>
      </c>
      <c r="F1366" s="12" t="s">
        <v>33</v>
      </c>
      <c r="G1366" s="13" t="n">
        <v>303000</v>
      </c>
      <c r="H1366" s="12" t="n">
        <v>60</v>
      </c>
      <c r="I1366" s="12" t="n">
        <v>43</v>
      </c>
      <c r="J1366" s="12" t="n">
        <v>0</v>
      </c>
      <c r="K1366" s="14" t="n">
        <v>0.09</v>
      </c>
      <c r="L1366" s="12" t="s">
        <v>39</v>
      </c>
      <c r="M1366" s="15" t="n">
        <f aca="false">IF(AND(H1366&lt;=Criteria!$C$6,J1366&lt;=Criteria!$C$7,L1366="Yes",OR(C1366&lt;&gt;"Catering",K1366&gt;=Criteria!$C$8),D1366&lt;&gt;Criteria!$C$9),1,0)</f>
        <v>1</v>
      </c>
    </row>
    <row r="1367" customFormat="false" ht="15" hidden="false" customHeight="false" outlineLevel="0" collapsed="false">
      <c r="A1367" s="8" t="s">
        <v>2667</v>
      </c>
      <c r="B1367" s="8" t="s">
        <v>2668</v>
      </c>
      <c r="C1367" s="8" t="s">
        <v>22</v>
      </c>
      <c r="D1367" s="8" t="s">
        <v>133</v>
      </c>
      <c r="E1367" s="8" t="s">
        <v>24</v>
      </c>
      <c r="F1367" s="8" t="s">
        <v>33</v>
      </c>
      <c r="G1367" s="9" t="n">
        <v>123100</v>
      </c>
      <c r="H1367" s="8" t="n">
        <v>60</v>
      </c>
      <c r="I1367" s="8" t="n">
        <v>52</v>
      </c>
      <c r="J1367" s="8" t="n">
        <v>91</v>
      </c>
      <c r="K1367" s="10" t="n">
        <v>0.18</v>
      </c>
      <c r="L1367" s="8" t="s">
        <v>39</v>
      </c>
      <c r="M1367" s="11" t="n">
        <f aca="false">IF(AND(H1367&lt;=Criteria!$C$6,J1367&lt;=Criteria!$C$7,L1367="Yes",OR(C1367&lt;&gt;"Catering",K1367&gt;=Criteria!$C$8),D1367&lt;&gt;Criteria!$C$9),1,0)</f>
        <v>0</v>
      </c>
    </row>
    <row r="1368" customFormat="false" ht="15" hidden="false" customHeight="false" outlineLevel="0" collapsed="false">
      <c r="A1368" s="12" t="s">
        <v>2669</v>
      </c>
      <c r="B1368" s="12" t="s">
        <v>2670</v>
      </c>
      <c r="C1368" s="12" t="s">
        <v>32</v>
      </c>
      <c r="D1368" s="12" t="s">
        <v>48</v>
      </c>
      <c r="E1368" s="12" t="s">
        <v>38</v>
      </c>
      <c r="F1368" s="12" t="s">
        <v>33</v>
      </c>
      <c r="G1368" s="13" t="n">
        <v>89300</v>
      </c>
      <c r="H1368" s="12" t="n">
        <v>60</v>
      </c>
      <c r="I1368" s="12" t="n">
        <v>33</v>
      </c>
      <c r="J1368" s="12" t="n">
        <v>0</v>
      </c>
      <c r="K1368" s="14" t="n">
        <v>0.24</v>
      </c>
      <c r="L1368" s="12" t="s">
        <v>39</v>
      </c>
      <c r="M1368" s="15" t="n">
        <f aca="false">IF(AND(H1368&lt;=Criteria!$C$6,J1368&lt;=Criteria!$C$7,L1368="Yes",OR(C1368&lt;&gt;"Catering",K1368&gt;=Criteria!$C$8),D1368&lt;&gt;Criteria!$C$9),1,0)</f>
        <v>1</v>
      </c>
    </row>
    <row r="1369" customFormat="false" ht="15" hidden="false" customHeight="false" outlineLevel="0" collapsed="false">
      <c r="A1369" s="8" t="s">
        <v>2671</v>
      </c>
      <c r="B1369" s="8" t="s">
        <v>2672</v>
      </c>
      <c r="C1369" s="8" t="s">
        <v>22</v>
      </c>
      <c r="D1369" s="8" t="s">
        <v>108</v>
      </c>
      <c r="E1369" s="8" t="s">
        <v>108</v>
      </c>
      <c r="F1369" s="8" t="s">
        <v>25</v>
      </c>
      <c r="G1369" s="9" t="n">
        <v>48400</v>
      </c>
      <c r="H1369" s="8" t="n">
        <v>72</v>
      </c>
      <c r="I1369" s="8" t="n">
        <v>30</v>
      </c>
      <c r="J1369" s="8" t="n">
        <v>0</v>
      </c>
      <c r="K1369" s="10" t="n">
        <v>0.11</v>
      </c>
      <c r="L1369" s="8" t="s">
        <v>39</v>
      </c>
      <c r="M1369" s="11" t="n">
        <f aca="false">IF(AND(H1369&lt;=Criteria!$C$6,J1369&lt;=Criteria!$C$7,L1369="Yes",OR(C1369&lt;&gt;"Catering",K1369&gt;=Criteria!$C$8),D1369&lt;&gt;Criteria!$C$9),1,0)</f>
        <v>1</v>
      </c>
    </row>
    <row r="1370" customFormat="false" ht="15" hidden="false" customHeight="false" outlineLevel="0" collapsed="false">
      <c r="A1370" s="12" t="s">
        <v>2673</v>
      </c>
      <c r="B1370" s="12" t="s">
        <v>2648</v>
      </c>
      <c r="C1370" s="12" t="s">
        <v>32</v>
      </c>
      <c r="D1370" s="12" t="s">
        <v>42</v>
      </c>
      <c r="E1370" s="12" t="s">
        <v>38</v>
      </c>
      <c r="F1370" s="12" t="s">
        <v>53</v>
      </c>
      <c r="G1370" s="13" t="n">
        <v>157700</v>
      </c>
      <c r="H1370" s="12" t="n">
        <v>48</v>
      </c>
      <c r="I1370" s="12" t="n">
        <v>13</v>
      </c>
      <c r="J1370" s="12" t="n">
        <v>0</v>
      </c>
      <c r="K1370" s="14" t="n">
        <v>0.22</v>
      </c>
      <c r="L1370" s="12" t="s">
        <v>39</v>
      </c>
      <c r="M1370" s="15" t="n">
        <f aca="false">IF(AND(H1370&lt;=Criteria!$C$6,J1370&lt;=Criteria!$C$7,L1370="Yes",OR(C1370&lt;&gt;"Catering",K1370&gt;=Criteria!$C$8),D1370&lt;&gt;Criteria!$C$9),1,0)</f>
        <v>1</v>
      </c>
    </row>
    <row r="1371" customFormat="false" ht="15" hidden="false" customHeight="false" outlineLevel="0" collapsed="false">
      <c r="A1371" s="8" t="s">
        <v>2674</v>
      </c>
      <c r="B1371" s="8" t="s">
        <v>2675</v>
      </c>
      <c r="C1371" s="8" t="s">
        <v>32</v>
      </c>
      <c r="D1371" s="8" t="s">
        <v>108</v>
      </c>
      <c r="E1371" s="8" t="s">
        <v>108</v>
      </c>
      <c r="F1371" s="8" t="s">
        <v>25</v>
      </c>
      <c r="G1371" s="9" t="n">
        <v>117500</v>
      </c>
      <c r="H1371" s="8" t="n">
        <v>48</v>
      </c>
      <c r="I1371" s="8" t="n">
        <v>38</v>
      </c>
      <c r="J1371" s="8" t="n">
        <v>0</v>
      </c>
      <c r="K1371" s="10" t="n">
        <v>0.09</v>
      </c>
      <c r="L1371" s="8" t="s">
        <v>39</v>
      </c>
      <c r="M1371" s="11" t="n">
        <f aca="false">IF(AND(H1371&lt;=Criteria!$C$6,J1371&lt;=Criteria!$C$7,L1371="Yes",OR(C1371&lt;&gt;"Catering",K1371&gt;=Criteria!$C$8),D1371&lt;&gt;Criteria!$C$9),1,0)</f>
        <v>1</v>
      </c>
    </row>
    <row r="1372" customFormat="false" ht="15" hidden="false" customHeight="false" outlineLevel="0" collapsed="false">
      <c r="A1372" s="12" t="s">
        <v>2676</v>
      </c>
      <c r="B1372" s="12" t="s">
        <v>2677</v>
      </c>
      <c r="C1372" s="12" t="s">
        <v>36</v>
      </c>
      <c r="D1372" s="12" t="s">
        <v>48</v>
      </c>
      <c r="E1372" s="12" t="s">
        <v>38</v>
      </c>
      <c r="F1372" s="12" t="s">
        <v>25</v>
      </c>
      <c r="G1372" s="13" t="n">
        <v>341600</v>
      </c>
      <c r="H1372" s="12" t="n">
        <v>84</v>
      </c>
      <c r="I1372" s="12" t="n">
        <v>35</v>
      </c>
      <c r="J1372" s="12" t="n">
        <v>0</v>
      </c>
      <c r="K1372" s="14" t="n">
        <v>0.15</v>
      </c>
      <c r="L1372" s="12" t="s">
        <v>39</v>
      </c>
      <c r="M1372" s="15" t="n">
        <f aca="false">IF(AND(H1372&lt;=Criteria!$C$6,J1372&lt;=Criteria!$C$7,L1372="Yes",OR(C1372&lt;&gt;"Catering",K1372&gt;=Criteria!$C$8),D1372&lt;&gt;Criteria!$C$9),1,0)</f>
        <v>0</v>
      </c>
    </row>
    <row r="1373" customFormat="false" ht="15" hidden="false" customHeight="false" outlineLevel="0" collapsed="false">
      <c r="A1373" s="8" t="s">
        <v>2678</v>
      </c>
      <c r="B1373" s="8" t="s">
        <v>2679</v>
      </c>
      <c r="C1373" s="8" t="s">
        <v>32</v>
      </c>
      <c r="D1373" s="8" t="s">
        <v>133</v>
      </c>
      <c r="E1373" s="8" t="s">
        <v>24</v>
      </c>
      <c r="F1373" s="8" t="s">
        <v>33</v>
      </c>
      <c r="G1373" s="9" t="n">
        <v>76700</v>
      </c>
      <c r="H1373" s="8" t="n">
        <v>48</v>
      </c>
      <c r="I1373" s="8" t="n">
        <v>21</v>
      </c>
      <c r="J1373" s="8" t="n">
        <v>0</v>
      </c>
      <c r="K1373" s="10" t="n">
        <v>0.07</v>
      </c>
      <c r="L1373" s="8" t="s">
        <v>39</v>
      </c>
      <c r="M1373" s="11" t="n">
        <f aca="false">IF(AND(H1373&lt;=Criteria!$C$6,J1373&lt;=Criteria!$C$7,L1373="Yes",OR(C1373&lt;&gt;"Catering",K1373&gt;=Criteria!$C$8),D1373&lt;&gt;Criteria!$C$9),1,0)</f>
        <v>1</v>
      </c>
    </row>
    <row r="1374" customFormat="false" ht="15" hidden="false" customHeight="false" outlineLevel="0" collapsed="false">
      <c r="A1374" s="12" t="s">
        <v>2680</v>
      </c>
      <c r="B1374" s="12" t="s">
        <v>2681</v>
      </c>
      <c r="C1374" s="12" t="s">
        <v>22</v>
      </c>
      <c r="D1374" s="12" t="s">
        <v>37</v>
      </c>
      <c r="E1374" s="12" t="s">
        <v>38</v>
      </c>
      <c r="F1374" s="12" t="s">
        <v>33</v>
      </c>
      <c r="G1374" s="13" t="n">
        <v>95600</v>
      </c>
      <c r="H1374" s="12" t="n">
        <v>60</v>
      </c>
      <c r="I1374" s="12" t="n">
        <v>18</v>
      </c>
      <c r="J1374" s="12" t="n">
        <v>0</v>
      </c>
      <c r="K1374" s="14" t="n">
        <v>0.12</v>
      </c>
      <c r="L1374" s="12" t="s">
        <v>39</v>
      </c>
      <c r="M1374" s="15" t="n">
        <f aca="false">IF(AND(H1374&lt;=Criteria!$C$6,J1374&lt;=Criteria!$C$7,L1374="Yes",OR(C1374&lt;&gt;"Catering",K1374&gt;=Criteria!$C$8),D1374&lt;&gt;Criteria!$C$9),1,0)</f>
        <v>1</v>
      </c>
    </row>
    <row r="1375" customFormat="false" ht="15" hidden="false" customHeight="false" outlineLevel="0" collapsed="false">
      <c r="A1375" s="8" t="s">
        <v>2682</v>
      </c>
      <c r="B1375" s="8" t="s">
        <v>2683</v>
      </c>
      <c r="C1375" s="8" t="s">
        <v>32</v>
      </c>
      <c r="D1375" s="8" t="s">
        <v>48</v>
      </c>
      <c r="E1375" s="8" t="s">
        <v>38</v>
      </c>
      <c r="F1375" s="8" t="s">
        <v>33</v>
      </c>
      <c r="G1375" s="9" t="n">
        <v>88800</v>
      </c>
      <c r="H1375" s="8" t="n">
        <v>48</v>
      </c>
      <c r="I1375" s="8" t="n">
        <v>17</v>
      </c>
      <c r="J1375" s="8" t="n">
        <v>0</v>
      </c>
      <c r="K1375" s="10" t="n">
        <v>0.18</v>
      </c>
      <c r="L1375" s="8" t="s">
        <v>39</v>
      </c>
      <c r="M1375" s="11" t="n">
        <f aca="false">IF(AND(H1375&lt;=Criteria!$C$6,J1375&lt;=Criteria!$C$7,L1375="Yes",OR(C1375&lt;&gt;"Catering",K1375&gt;=Criteria!$C$8),D1375&lt;&gt;Criteria!$C$9),1,0)</f>
        <v>1</v>
      </c>
    </row>
    <row r="1376" customFormat="false" ht="15" hidden="false" customHeight="false" outlineLevel="0" collapsed="false">
      <c r="A1376" s="12" t="s">
        <v>2684</v>
      </c>
      <c r="B1376" s="12" t="s">
        <v>2685</v>
      </c>
      <c r="C1376" s="12" t="s">
        <v>32</v>
      </c>
      <c r="D1376" s="12" t="s">
        <v>48</v>
      </c>
      <c r="E1376" s="12" t="s">
        <v>38</v>
      </c>
      <c r="F1376" s="12" t="s">
        <v>25</v>
      </c>
      <c r="G1376" s="13" t="n">
        <v>201700</v>
      </c>
      <c r="H1376" s="12" t="n">
        <v>48</v>
      </c>
      <c r="I1376" s="12" t="n">
        <v>23</v>
      </c>
      <c r="J1376" s="12" t="n">
        <v>0</v>
      </c>
      <c r="K1376" s="14" t="n">
        <v>0.15</v>
      </c>
      <c r="L1376" s="12" t="s">
        <v>39</v>
      </c>
      <c r="M1376" s="15" t="n">
        <f aca="false">IF(AND(H1376&lt;=Criteria!$C$6,J1376&lt;=Criteria!$C$7,L1376="Yes",OR(C1376&lt;&gt;"Catering",K1376&gt;=Criteria!$C$8),D1376&lt;&gt;Criteria!$C$9),1,0)</f>
        <v>1</v>
      </c>
    </row>
    <row r="1377" customFormat="false" ht="15" hidden="false" customHeight="false" outlineLevel="0" collapsed="false">
      <c r="A1377" s="8" t="s">
        <v>2686</v>
      </c>
      <c r="B1377" s="8" t="s">
        <v>2687</v>
      </c>
      <c r="C1377" s="8" t="s">
        <v>32</v>
      </c>
      <c r="D1377" s="8" t="s">
        <v>37</v>
      </c>
      <c r="E1377" s="8" t="s">
        <v>38</v>
      </c>
      <c r="F1377" s="8" t="s">
        <v>25</v>
      </c>
      <c r="G1377" s="9" t="n">
        <v>118900</v>
      </c>
      <c r="H1377" s="8" t="n">
        <v>84</v>
      </c>
      <c r="I1377" s="8" t="n">
        <v>62</v>
      </c>
      <c r="J1377" s="8" t="n">
        <v>0</v>
      </c>
      <c r="K1377" s="10" t="n">
        <v>0.09</v>
      </c>
      <c r="L1377" s="8" t="s">
        <v>39</v>
      </c>
      <c r="M1377" s="11" t="n">
        <f aca="false">IF(AND(H1377&lt;=Criteria!$C$6,J1377&lt;=Criteria!$C$7,L1377="Yes",OR(C1377&lt;&gt;"Catering",K1377&gt;=Criteria!$C$8),D1377&lt;&gt;Criteria!$C$9),1,0)</f>
        <v>0</v>
      </c>
    </row>
    <row r="1378" customFormat="false" ht="15" hidden="false" customHeight="false" outlineLevel="0" collapsed="false">
      <c r="A1378" s="12" t="s">
        <v>2688</v>
      </c>
      <c r="B1378" s="12" t="s">
        <v>2689</v>
      </c>
      <c r="C1378" s="12" t="s">
        <v>36</v>
      </c>
      <c r="D1378" s="12" t="s">
        <v>61</v>
      </c>
      <c r="E1378" s="12" t="s">
        <v>24</v>
      </c>
      <c r="F1378" s="12" t="s">
        <v>33</v>
      </c>
      <c r="G1378" s="13" t="n">
        <v>112300</v>
      </c>
      <c r="H1378" s="12" t="n">
        <v>72</v>
      </c>
      <c r="I1378" s="12" t="n">
        <v>50</v>
      </c>
      <c r="J1378" s="12" t="n">
        <v>0</v>
      </c>
      <c r="K1378" s="14" t="n">
        <v>0.11</v>
      </c>
      <c r="L1378" s="12" t="s">
        <v>39</v>
      </c>
      <c r="M1378" s="15" t="n">
        <f aca="false">IF(AND(H1378&lt;=Criteria!$C$6,J1378&lt;=Criteria!$C$7,L1378="Yes",OR(C1378&lt;&gt;"Catering",K1378&gt;=Criteria!$C$8),D1378&lt;&gt;Criteria!$C$9),1,0)</f>
        <v>1</v>
      </c>
    </row>
    <row r="1379" customFormat="false" ht="15" hidden="false" customHeight="false" outlineLevel="0" collapsed="false">
      <c r="A1379" s="8" t="s">
        <v>2690</v>
      </c>
      <c r="B1379" s="8" t="s">
        <v>2691</v>
      </c>
      <c r="C1379" s="8" t="s">
        <v>36</v>
      </c>
      <c r="D1379" s="8" t="s">
        <v>37</v>
      </c>
      <c r="E1379" s="8" t="s">
        <v>38</v>
      </c>
      <c r="F1379" s="8" t="s">
        <v>25</v>
      </c>
      <c r="G1379" s="9" t="n">
        <v>262400</v>
      </c>
      <c r="H1379" s="8" t="n">
        <v>48</v>
      </c>
      <c r="I1379" s="8" t="n">
        <v>28</v>
      </c>
      <c r="J1379" s="8" t="n">
        <v>0</v>
      </c>
      <c r="K1379" s="10" t="n">
        <v>0.13</v>
      </c>
      <c r="L1379" s="8" t="s">
        <v>39</v>
      </c>
      <c r="M1379" s="11" t="n">
        <f aca="false">IF(AND(H1379&lt;=Criteria!$C$6,J1379&lt;=Criteria!$C$7,L1379="Yes",OR(C1379&lt;&gt;"Catering",K1379&gt;=Criteria!$C$8),D1379&lt;&gt;Criteria!$C$9),1,0)</f>
        <v>1</v>
      </c>
    </row>
    <row r="1380" customFormat="false" ht="15" hidden="false" customHeight="false" outlineLevel="0" collapsed="false">
      <c r="A1380" s="12" t="s">
        <v>2692</v>
      </c>
      <c r="B1380" s="12" t="s">
        <v>2693</v>
      </c>
      <c r="C1380" s="12" t="s">
        <v>32</v>
      </c>
      <c r="D1380" s="12" t="s">
        <v>37</v>
      </c>
      <c r="E1380" s="12" t="s">
        <v>38</v>
      </c>
      <c r="F1380" s="12" t="s">
        <v>33</v>
      </c>
      <c r="G1380" s="13" t="n">
        <v>144900</v>
      </c>
      <c r="H1380" s="12" t="n">
        <v>84</v>
      </c>
      <c r="I1380" s="12" t="n">
        <v>50</v>
      </c>
      <c r="J1380" s="12" t="n">
        <v>0</v>
      </c>
      <c r="K1380" s="14" t="n">
        <v>0.2</v>
      </c>
      <c r="L1380" s="12" t="s">
        <v>39</v>
      </c>
      <c r="M1380" s="15" t="n">
        <f aca="false">IF(AND(H1380&lt;=Criteria!$C$6,J1380&lt;=Criteria!$C$7,L1380="Yes",OR(C1380&lt;&gt;"Catering",K1380&gt;=Criteria!$C$8),D1380&lt;&gt;Criteria!$C$9),1,0)</f>
        <v>0</v>
      </c>
    </row>
    <row r="1381" customFormat="false" ht="15" hidden="false" customHeight="false" outlineLevel="0" collapsed="false">
      <c r="A1381" s="8" t="s">
        <v>2694</v>
      </c>
      <c r="B1381" s="8" t="s">
        <v>2695</v>
      </c>
      <c r="C1381" s="8" t="s">
        <v>22</v>
      </c>
      <c r="D1381" s="8" t="s">
        <v>108</v>
      </c>
      <c r="E1381" s="8" t="s">
        <v>108</v>
      </c>
      <c r="F1381" s="8" t="s">
        <v>33</v>
      </c>
      <c r="G1381" s="9" t="n">
        <v>103700</v>
      </c>
      <c r="H1381" s="8" t="n">
        <v>72</v>
      </c>
      <c r="I1381" s="8" t="n">
        <v>39</v>
      </c>
      <c r="J1381" s="8" t="n">
        <v>0</v>
      </c>
      <c r="K1381" s="10" t="n">
        <v>0</v>
      </c>
      <c r="L1381" s="8" t="s">
        <v>39</v>
      </c>
      <c r="M1381" s="11" t="n">
        <f aca="false">IF(AND(H1381&lt;=Criteria!$C$6,J1381&lt;=Criteria!$C$7,L1381="Yes",OR(C1381&lt;&gt;"Catering",K1381&gt;=Criteria!$C$8),D1381&lt;&gt;Criteria!$C$9),1,0)</f>
        <v>0</v>
      </c>
    </row>
    <row r="1382" customFormat="false" ht="15" hidden="false" customHeight="false" outlineLevel="0" collapsed="false">
      <c r="A1382" s="12" t="s">
        <v>2696</v>
      </c>
      <c r="B1382" s="12" t="s">
        <v>2697</v>
      </c>
      <c r="C1382" s="12" t="s">
        <v>22</v>
      </c>
      <c r="D1382" s="12" t="s">
        <v>37</v>
      </c>
      <c r="E1382" s="12" t="s">
        <v>38</v>
      </c>
      <c r="F1382" s="12" t="s">
        <v>53</v>
      </c>
      <c r="G1382" s="13" t="n">
        <v>50500</v>
      </c>
      <c r="H1382" s="12" t="n">
        <v>48</v>
      </c>
      <c r="I1382" s="12" t="n">
        <v>33</v>
      </c>
      <c r="J1382" s="12" t="n">
        <v>0</v>
      </c>
      <c r="K1382" s="14" t="n">
        <v>0.21</v>
      </c>
      <c r="L1382" s="12" t="s">
        <v>39</v>
      </c>
      <c r="M1382" s="15" t="n">
        <f aca="false">IF(AND(H1382&lt;=Criteria!$C$6,J1382&lt;=Criteria!$C$7,L1382="Yes",OR(C1382&lt;&gt;"Catering",K1382&gt;=Criteria!$C$8),D1382&lt;&gt;Criteria!$C$9),1,0)</f>
        <v>1</v>
      </c>
    </row>
    <row r="1383" customFormat="false" ht="15" hidden="false" customHeight="false" outlineLevel="0" collapsed="false">
      <c r="A1383" s="8" t="s">
        <v>2698</v>
      </c>
      <c r="B1383" s="8" t="s">
        <v>2648</v>
      </c>
      <c r="C1383" s="8" t="s">
        <v>32</v>
      </c>
      <c r="D1383" s="8" t="s">
        <v>108</v>
      </c>
      <c r="E1383" s="8" t="s">
        <v>108</v>
      </c>
      <c r="F1383" s="8" t="s">
        <v>25</v>
      </c>
      <c r="G1383" s="9" t="n">
        <v>231600</v>
      </c>
      <c r="H1383" s="8" t="n">
        <v>72</v>
      </c>
      <c r="I1383" s="8" t="n">
        <v>29</v>
      </c>
      <c r="J1383" s="8" t="n">
        <v>0</v>
      </c>
      <c r="K1383" s="10" t="n">
        <v>0.21</v>
      </c>
      <c r="L1383" s="8" t="s">
        <v>39</v>
      </c>
      <c r="M1383" s="11" t="n">
        <f aca="false">IF(AND(H1383&lt;=Criteria!$C$6,J1383&lt;=Criteria!$C$7,L1383="Yes",OR(C1383&lt;&gt;"Catering",K1383&gt;=Criteria!$C$8),D1383&lt;&gt;Criteria!$C$9),1,0)</f>
        <v>1</v>
      </c>
    </row>
    <row r="1384" customFormat="false" ht="15" hidden="false" customHeight="false" outlineLevel="0" collapsed="false">
      <c r="A1384" s="12" t="s">
        <v>2699</v>
      </c>
      <c r="B1384" s="12" t="s">
        <v>2700</v>
      </c>
      <c r="C1384" s="12" t="s">
        <v>32</v>
      </c>
      <c r="D1384" s="12" t="s">
        <v>37</v>
      </c>
      <c r="E1384" s="12" t="s">
        <v>38</v>
      </c>
      <c r="F1384" s="12" t="s">
        <v>53</v>
      </c>
      <c r="G1384" s="13" t="n">
        <v>88300</v>
      </c>
      <c r="H1384" s="12" t="n">
        <v>36</v>
      </c>
      <c r="I1384" s="12" t="n">
        <v>18</v>
      </c>
      <c r="J1384" s="12" t="n">
        <v>0</v>
      </c>
      <c r="K1384" s="14" t="n">
        <v>0.11</v>
      </c>
      <c r="L1384" s="12" t="s">
        <v>39</v>
      </c>
      <c r="M1384" s="15" t="n">
        <f aca="false">IF(AND(H1384&lt;=Criteria!$C$6,J1384&lt;=Criteria!$C$7,L1384="Yes",OR(C1384&lt;&gt;"Catering",K1384&gt;=Criteria!$C$8),D1384&lt;&gt;Criteria!$C$9),1,0)</f>
        <v>1</v>
      </c>
    </row>
    <row r="1385" customFormat="false" ht="15" hidden="false" customHeight="false" outlineLevel="0" collapsed="false">
      <c r="A1385" s="8" t="s">
        <v>2701</v>
      </c>
      <c r="B1385" s="8" t="s">
        <v>2702</v>
      </c>
      <c r="C1385" s="8" t="s">
        <v>36</v>
      </c>
      <c r="D1385" s="8" t="s">
        <v>61</v>
      </c>
      <c r="E1385" s="8" t="s">
        <v>24</v>
      </c>
      <c r="F1385" s="8" t="s">
        <v>53</v>
      </c>
      <c r="G1385" s="9" t="n">
        <v>177100</v>
      </c>
      <c r="H1385" s="8" t="n">
        <v>48</v>
      </c>
      <c r="I1385" s="8" t="n">
        <v>38</v>
      </c>
      <c r="J1385" s="8" t="n">
        <v>0</v>
      </c>
      <c r="K1385" s="10" t="n">
        <v>0.24</v>
      </c>
      <c r="L1385" s="8" t="s">
        <v>39</v>
      </c>
      <c r="M1385" s="11" t="n">
        <f aca="false">IF(AND(H1385&lt;=Criteria!$C$6,J1385&lt;=Criteria!$C$7,L1385="Yes",OR(C1385&lt;&gt;"Catering",K1385&gt;=Criteria!$C$8),D1385&lt;&gt;Criteria!$C$9),1,0)</f>
        <v>1</v>
      </c>
    </row>
    <row r="1386" customFormat="false" ht="15" hidden="false" customHeight="false" outlineLevel="0" collapsed="false">
      <c r="A1386" s="12" t="s">
        <v>2703</v>
      </c>
      <c r="B1386" s="12" t="s">
        <v>2704</v>
      </c>
      <c r="C1386" s="12" t="s">
        <v>32</v>
      </c>
      <c r="D1386" s="12" t="s">
        <v>108</v>
      </c>
      <c r="E1386" s="12" t="s">
        <v>108</v>
      </c>
      <c r="F1386" s="12" t="s">
        <v>25</v>
      </c>
      <c r="G1386" s="13" t="n">
        <v>234200</v>
      </c>
      <c r="H1386" s="12" t="n">
        <v>48</v>
      </c>
      <c r="I1386" s="12" t="n">
        <v>36</v>
      </c>
      <c r="J1386" s="12" t="n">
        <v>0</v>
      </c>
      <c r="K1386" s="14" t="n">
        <v>0.08</v>
      </c>
      <c r="L1386" s="12" t="s">
        <v>39</v>
      </c>
      <c r="M1386" s="15" t="n">
        <f aca="false">IF(AND(H1386&lt;=Criteria!$C$6,J1386&lt;=Criteria!$C$7,L1386="Yes",OR(C1386&lt;&gt;"Catering",K1386&gt;=Criteria!$C$8),D1386&lt;&gt;Criteria!$C$9),1,0)</f>
        <v>1</v>
      </c>
    </row>
    <row r="1387" customFormat="false" ht="15" hidden="false" customHeight="false" outlineLevel="0" collapsed="false">
      <c r="A1387" s="8" t="s">
        <v>2705</v>
      </c>
      <c r="B1387" s="8" t="s">
        <v>2706</v>
      </c>
      <c r="C1387" s="8" t="s">
        <v>36</v>
      </c>
      <c r="D1387" s="8" t="s">
        <v>108</v>
      </c>
      <c r="E1387" s="8" t="s">
        <v>108</v>
      </c>
      <c r="F1387" s="8" t="s">
        <v>33</v>
      </c>
      <c r="G1387" s="9" t="n">
        <v>227400</v>
      </c>
      <c r="H1387" s="8" t="n">
        <v>84</v>
      </c>
      <c r="I1387" s="8" t="n">
        <v>61</v>
      </c>
      <c r="J1387" s="8" t="n">
        <v>0</v>
      </c>
      <c r="K1387" s="10" t="n">
        <v>0.25</v>
      </c>
      <c r="L1387" s="8" t="s">
        <v>39</v>
      </c>
      <c r="M1387" s="11" t="n">
        <f aca="false">IF(AND(H1387&lt;=Criteria!$C$6,J1387&lt;=Criteria!$C$7,L1387="Yes",OR(C1387&lt;&gt;"Catering",K1387&gt;=Criteria!$C$8),D1387&lt;&gt;Criteria!$C$9),1,0)</f>
        <v>0</v>
      </c>
    </row>
    <row r="1388" customFormat="false" ht="15" hidden="false" customHeight="false" outlineLevel="0" collapsed="false">
      <c r="A1388" s="12" t="s">
        <v>2707</v>
      </c>
      <c r="B1388" s="12" t="s">
        <v>2708</v>
      </c>
      <c r="C1388" s="12" t="s">
        <v>32</v>
      </c>
      <c r="D1388" s="12" t="s">
        <v>108</v>
      </c>
      <c r="E1388" s="12" t="s">
        <v>108</v>
      </c>
      <c r="F1388" s="12" t="s">
        <v>53</v>
      </c>
      <c r="G1388" s="13" t="n">
        <v>108900</v>
      </c>
      <c r="H1388" s="12" t="n">
        <v>72</v>
      </c>
      <c r="I1388" s="12" t="n">
        <v>62</v>
      </c>
      <c r="J1388" s="12" t="n">
        <v>0</v>
      </c>
      <c r="K1388" s="14" t="n">
        <v>0.09</v>
      </c>
      <c r="L1388" s="12" t="s">
        <v>39</v>
      </c>
      <c r="M1388" s="15" t="n">
        <f aca="false">IF(AND(H1388&lt;=Criteria!$C$6,J1388&lt;=Criteria!$C$7,L1388="Yes",OR(C1388&lt;&gt;"Catering",K1388&gt;=Criteria!$C$8),D1388&lt;&gt;Criteria!$C$9),1,0)</f>
        <v>1</v>
      </c>
    </row>
    <row r="1389" customFormat="false" ht="15" hidden="false" customHeight="false" outlineLevel="0" collapsed="false">
      <c r="A1389" s="8" t="s">
        <v>2709</v>
      </c>
      <c r="B1389" s="8" t="s">
        <v>2710</v>
      </c>
      <c r="C1389" s="8" t="s">
        <v>32</v>
      </c>
      <c r="D1389" s="8" t="s">
        <v>42</v>
      </c>
      <c r="E1389" s="8" t="s">
        <v>38</v>
      </c>
      <c r="F1389" s="8" t="s">
        <v>33</v>
      </c>
      <c r="G1389" s="9" t="n">
        <v>136600</v>
      </c>
      <c r="H1389" s="8" t="n">
        <v>48</v>
      </c>
      <c r="I1389" s="8" t="n">
        <v>15</v>
      </c>
      <c r="J1389" s="8" t="n">
        <v>0</v>
      </c>
      <c r="K1389" s="10" t="n">
        <v>0.11</v>
      </c>
      <c r="L1389" s="8" t="s">
        <v>39</v>
      </c>
      <c r="M1389" s="11" t="n">
        <f aca="false">IF(AND(H1389&lt;=Criteria!$C$6,J1389&lt;=Criteria!$C$7,L1389="Yes",OR(C1389&lt;&gt;"Catering",K1389&gt;=Criteria!$C$8),D1389&lt;&gt;Criteria!$C$9),1,0)</f>
        <v>1</v>
      </c>
    </row>
    <row r="1390" customFormat="false" ht="15" hidden="false" customHeight="false" outlineLevel="0" collapsed="false">
      <c r="A1390" s="12" t="s">
        <v>2711</v>
      </c>
      <c r="B1390" s="12" t="s">
        <v>2712</v>
      </c>
      <c r="C1390" s="12" t="s">
        <v>22</v>
      </c>
      <c r="D1390" s="12" t="s">
        <v>37</v>
      </c>
      <c r="E1390" s="12" t="s">
        <v>38</v>
      </c>
      <c r="F1390" s="12" t="s">
        <v>33</v>
      </c>
      <c r="G1390" s="13" t="n">
        <v>38400</v>
      </c>
      <c r="H1390" s="12" t="n">
        <v>48</v>
      </c>
      <c r="I1390" s="12" t="n">
        <v>28</v>
      </c>
      <c r="J1390" s="12" t="n">
        <v>0</v>
      </c>
      <c r="K1390" s="14" t="n">
        <v>0.25</v>
      </c>
      <c r="L1390" s="12" t="s">
        <v>39</v>
      </c>
      <c r="M1390" s="15" t="n">
        <f aca="false">IF(AND(H1390&lt;=Criteria!$C$6,J1390&lt;=Criteria!$C$7,L1390="Yes",OR(C1390&lt;&gt;"Catering",K1390&gt;=Criteria!$C$8),D1390&lt;&gt;Criteria!$C$9),1,0)</f>
        <v>1</v>
      </c>
    </row>
    <row r="1391" customFormat="false" ht="15" hidden="false" customHeight="false" outlineLevel="0" collapsed="false">
      <c r="A1391" s="8" t="s">
        <v>2713</v>
      </c>
      <c r="B1391" s="8" t="s">
        <v>2714</v>
      </c>
      <c r="C1391" s="8" t="s">
        <v>32</v>
      </c>
      <c r="D1391" s="8" t="s">
        <v>48</v>
      </c>
      <c r="E1391" s="8" t="s">
        <v>38</v>
      </c>
      <c r="F1391" s="8" t="s">
        <v>53</v>
      </c>
      <c r="G1391" s="9" t="n">
        <v>73600</v>
      </c>
      <c r="H1391" s="8" t="n">
        <v>48</v>
      </c>
      <c r="I1391" s="8" t="n">
        <v>15</v>
      </c>
      <c r="J1391" s="8" t="n">
        <v>0</v>
      </c>
      <c r="K1391" s="10" t="n">
        <v>0.06</v>
      </c>
      <c r="L1391" s="8" t="s">
        <v>39</v>
      </c>
      <c r="M1391" s="11" t="n">
        <f aca="false">IF(AND(H1391&lt;=Criteria!$C$6,J1391&lt;=Criteria!$C$7,L1391="Yes",OR(C1391&lt;&gt;"Catering",K1391&gt;=Criteria!$C$8),D1391&lt;&gt;Criteria!$C$9),1,0)</f>
        <v>1</v>
      </c>
    </row>
    <row r="1392" customFormat="false" ht="15" hidden="false" customHeight="false" outlineLevel="0" collapsed="false">
      <c r="A1392" s="12" t="s">
        <v>2715</v>
      </c>
      <c r="B1392" s="12" t="s">
        <v>2716</v>
      </c>
      <c r="C1392" s="12" t="s">
        <v>32</v>
      </c>
      <c r="D1392" s="12" t="s">
        <v>48</v>
      </c>
      <c r="E1392" s="12" t="s">
        <v>38</v>
      </c>
      <c r="F1392" s="12" t="s">
        <v>25</v>
      </c>
      <c r="G1392" s="13" t="n">
        <v>139000</v>
      </c>
      <c r="H1392" s="12" t="n">
        <v>36</v>
      </c>
      <c r="I1392" s="12" t="n">
        <v>31</v>
      </c>
      <c r="J1392" s="12" t="n">
        <v>0</v>
      </c>
      <c r="K1392" s="14" t="n">
        <v>0.15</v>
      </c>
      <c r="L1392" s="12" t="s">
        <v>39</v>
      </c>
      <c r="M1392" s="15" t="n">
        <f aca="false">IF(AND(H1392&lt;=Criteria!$C$6,J1392&lt;=Criteria!$C$7,L1392="Yes",OR(C1392&lt;&gt;"Catering",K1392&gt;=Criteria!$C$8),D1392&lt;&gt;Criteria!$C$9),1,0)</f>
        <v>1</v>
      </c>
    </row>
    <row r="1393" customFormat="false" ht="15" hidden="false" customHeight="false" outlineLevel="0" collapsed="false">
      <c r="A1393" s="8" t="s">
        <v>2717</v>
      </c>
      <c r="B1393" s="8" t="s">
        <v>2718</v>
      </c>
      <c r="C1393" s="8" t="s">
        <v>32</v>
      </c>
      <c r="D1393" s="8" t="s">
        <v>23</v>
      </c>
      <c r="E1393" s="8" t="s">
        <v>24</v>
      </c>
      <c r="F1393" s="8" t="s">
        <v>53</v>
      </c>
      <c r="G1393" s="9" t="n">
        <v>227100</v>
      </c>
      <c r="H1393" s="8" t="n">
        <v>48</v>
      </c>
      <c r="I1393" s="8" t="n">
        <v>16</v>
      </c>
      <c r="J1393" s="8" t="n">
        <v>0</v>
      </c>
      <c r="K1393" s="10" t="n">
        <v>0.19</v>
      </c>
      <c r="L1393" s="8" t="s">
        <v>26</v>
      </c>
      <c r="M1393" s="11" t="n">
        <f aca="false">IF(AND(H1393&lt;=Criteria!$C$6,J1393&lt;=Criteria!$C$7,L1393="Yes",OR(C1393&lt;&gt;"Catering",K1393&gt;=Criteria!$C$8),D1393&lt;&gt;Criteria!$C$9),1,0)</f>
        <v>0</v>
      </c>
    </row>
    <row r="1394" customFormat="false" ht="15" hidden="false" customHeight="false" outlineLevel="0" collapsed="false">
      <c r="A1394" s="12" t="s">
        <v>2719</v>
      </c>
      <c r="B1394" s="12" t="s">
        <v>2720</v>
      </c>
      <c r="C1394" s="12" t="s">
        <v>22</v>
      </c>
      <c r="D1394" s="12" t="s">
        <v>42</v>
      </c>
      <c r="E1394" s="12" t="s">
        <v>38</v>
      </c>
      <c r="F1394" s="12" t="s">
        <v>33</v>
      </c>
      <c r="G1394" s="13" t="n">
        <v>127300</v>
      </c>
      <c r="H1394" s="12" t="n">
        <v>84</v>
      </c>
      <c r="I1394" s="12" t="n">
        <v>52</v>
      </c>
      <c r="J1394" s="12" t="n">
        <v>0</v>
      </c>
      <c r="K1394" s="14" t="n">
        <v>0.09</v>
      </c>
      <c r="L1394" s="12" t="s">
        <v>39</v>
      </c>
      <c r="M1394" s="15" t="n">
        <f aca="false">IF(AND(H1394&lt;=Criteria!$C$6,J1394&lt;=Criteria!$C$7,L1394="Yes",OR(C1394&lt;&gt;"Catering",K1394&gt;=Criteria!$C$8),D1394&lt;&gt;Criteria!$C$9),1,0)</f>
        <v>0</v>
      </c>
    </row>
    <row r="1395" customFormat="false" ht="15" hidden="false" customHeight="false" outlineLevel="0" collapsed="false">
      <c r="A1395" s="8" t="s">
        <v>2721</v>
      </c>
      <c r="B1395" s="8" t="s">
        <v>2722</v>
      </c>
      <c r="C1395" s="8" t="s">
        <v>32</v>
      </c>
      <c r="D1395" s="8" t="s">
        <v>61</v>
      </c>
      <c r="E1395" s="8" t="s">
        <v>24</v>
      </c>
      <c r="F1395" s="8" t="s">
        <v>33</v>
      </c>
      <c r="G1395" s="9" t="n">
        <v>142300</v>
      </c>
      <c r="H1395" s="8" t="n">
        <v>72</v>
      </c>
      <c r="I1395" s="8" t="n">
        <v>18</v>
      </c>
      <c r="J1395" s="8" t="n">
        <v>0</v>
      </c>
      <c r="K1395" s="10" t="n">
        <v>0.15</v>
      </c>
      <c r="L1395" s="8" t="s">
        <v>39</v>
      </c>
      <c r="M1395" s="11" t="n">
        <f aca="false">IF(AND(H1395&lt;=Criteria!$C$6,J1395&lt;=Criteria!$C$7,L1395="Yes",OR(C1395&lt;&gt;"Catering",K1395&gt;=Criteria!$C$8),D1395&lt;&gt;Criteria!$C$9),1,0)</f>
        <v>1</v>
      </c>
    </row>
    <row r="1396" customFormat="false" ht="15" hidden="false" customHeight="false" outlineLevel="0" collapsed="false">
      <c r="A1396" s="12" t="s">
        <v>2723</v>
      </c>
      <c r="B1396" s="12" t="s">
        <v>2648</v>
      </c>
      <c r="C1396" s="12" t="s">
        <v>32</v>
      </c>
      <c r="D1396" s="12" t="s">
        <v>42</v>
      </c>
      <c r="E1396" s="12" t="s">
        <v>38</v>
      </c>
      <c r="F1396" s="12" t="s">
        <v>33</v>
      </c>
      <c r="G1396" s="13" t="n">
        <v>82600</v>
      </c>
      <c r="H1396" s="12" t="n">
        <v>36</v>
      </c>
      <c r="I1396" s="12" t="n">
        <v>11</v>
      </c>
      <c r="J1396" s="12" t="n">
        <v>0</v>
      </c>
      <c r="K1396" s="14" t="n">
        <v>0.06</v>
      </c>
      <c r="L1396" s="12" t="s">
        <v>39</v>
      </c>
      <c r="M1396" s="15" t="n">
        <f aca="false">IF(AND(H1396&lt;=Criteria!$C$6,J1396&lt;=Criteria!$C$7,L1396="Yes",OR(C1396&lt;&gt;"Catering",K1396&gt;=Criteria!$C$8),D1396&lt;&gt;Criteria!$C$9),1,0)</f>
        <v>1</v>
      </c>
    </row>
    <row r="1397" customFormat="false" ht="15" hidden="false" customHeight="false" outlineLevel="0" collapsed="false">
      <c r="A1397" s="8" t="s">
        <v>2724</v>
      </c>
      <c r="B1397" s="8" t="s">
        <v>2725</v>
      </c>
      <c r="C1397" s="8" t="s">
        <v>36</v>
      </c>
      <c r="D1397" s="8" t="s">
        <v>37</v>
      </c>
      <c r="E1397" s="8" t="s">
        <v>38</v>
      </c>
      <c r="F1397" s="8" t="s">
        <v>25</v>
      </c>
      <c r="G1397" s="9" t="n">
        <v>198500</v>
      </c>
      <c r="H1397" s="8" t="n">
        <v>72</v>
      </c>
      <c r="I1397" s="8" t="n">
        <v>59</v>
      </c>
      <c r="J1397" s="8" t="n">
        <v>0</v>
      </c>
      <c r="K1397" s="10" t="n">
        <v>0.23</v>
      </c>
      <c r="L1397" s="8" t="s">
        <v>39</v>
      </c>
      <c r="M1397" s="11" t="n">
        <f aca="false">IF(AND(H1397&lt;=Criteria!$C$6,J1397&lt;=Criteria!$C$7,L1397="Yes",OR(C1397&lt;&gt;"Catering",K1397&gt;=Criteria!$C$8),D1397&lt;&gt;Criteria!$C$9),1,0)</f>
        <v>1</v>
      </c>
    </row>
    <row r="1398" customFormat="false" ht="15" hidden="false" customHeight="false" outlineLevel="0" collapsed="false">
      <c r="A1398" s="12" t="s">
        <v>2726</v>
      </c>
      <c r="B1398" s="12" t="s">
        <v>2727</v>
      </c>
      <c r="C1398" s="12" t="s">
        <v>32</v>
      </c>
      <c r="D1398" s="12" t="s">
        <v>108</v>
      </c>
      <c r="E1398" s="12" t="s">
        <v>108</v>
      </c>
      <c r="F1398" s="12" t="s">
        <v>53</v>
      </c>
      <c r="G1398" s="13" t="n">
        <v>68300</v>
      </c>
      <c r="H1398" s="12" t="n">
        <v>48</v>
      </c>
      <c r="I1398" s="12" t="n">
        <v>20</v>
      </c>
      <c r="J1398" s="12" t="n">
        <v>0</v>
      </c>
      <c r="K1398" s="14" t="n">
        <v>0.11</v>
      </c>
      <c r="L1398" s="12" t="s">
        <v>39</v>
      </c>
      <c r="M1398" s="15" t="n">
        <f aca="false">IF(AND(H1398&lt;=Criteria!$C$6,J1398&lt;=Criteria!$C$7,L1398="Yes",OR(C1398&lt;&gt;"Catering",K1398&gt;=Criteria!$C$8),D1398&lt;&gt;Criteria!$C$9),1,0)</f>
        <v>1</v>
      </c>
    </row>
    <row r="1399" customFormat="false" ht="15" hidden="false" customHeight="false" outlineLevel="0" collapsed="false">
      <c r="A1399" s="8" t="s">
        <v>2728</v>
      </c>
      <c r="B1399" s="8" t="s">
        <v>2729</v>
      </c>
      <c r="C1399" s="8" t="s">
        <v>22</v>
      </c>
      <c r="D1399" s="8" t="s">
        <v>23</v>
      </c>
      <c r="E1399" s="8" t="s">
        <v>24</v>
      </c>
      <c r="F1399" s="8" t="s">
        <v>33</v>
      </c>
      <c r="G1399" s="9" t="n">
        <v>20600</v>
      </c>
      <c r="H1399" s="8" t="n">
        <v>72</v>
      </c>
      <c r="I1399" s="8" t="n">
        <v>64</v>
      </c>
      <c r="J1399" s="8" t="n">
        <v>12</v>
      </c>
      <c r="K1399" s="10" t="n">
        <v>0</v>
      </c>
      <c r="L1399" s="8" t="s">
        <v>39</v>
      </c>
      <c r="M1399" s="11" t="n">
        <f aca="false">IF(AND(H1399&lt;=Criteria!$C$6,J1399&lt;=Criteria!$C$7,L1399="Yes",OR(C1399&lt;&gt;"Catering",K1399&gt;=Criteria!$C$8),D1399&lt;&gt;Criteria!$C$9),1,0)</f>
        <v>0</v>
      </c>
    </row>
    <row r="1400" customFormat="false" ht="15" hidden="false" customHeight="false" outlineLevel="0" collapsed="false">
      <c r="A1400" s="12" t="s">
        <v>2730</v>
      </c>
      <c r="B1400" s="12" t="s">
        <v>2731</v>
      </c>
      <c r="C1400" s="12" t="s">
        <v>32</v>
      </c>
      <c r="D1400" s="12" t="s">
        <v>48</v>
      </c>
      <c r="E1400" s="12" t="s">
        <v>38</v>
      </c>
      <c r="F1400" s="12" t="s">
        <v>33</v>
      </c>
      <c r="G1400" s="13" t="n">
        <v>59000</v>
      </c>
      <c r="H1400" s="12" t="n">
        <v>72</v>
      </c>
      <c r="I1400" s="12" t="n">
        <v>39</v>
      </c>
      <c r="J1400" s="12" t="n">
        <v>0</v>
      </c>
      <c r="K1400" s="14" t="n">
        <v>0.16</v>
      </c>
      <c r="L1400" s="12" t="s">
        <v>39</v>
      </c>
      <c r="M1400" s="15" t="n">
        <f aca="false">IF(AND(H1400&lt;=Criteria!$C$6,J1400&lt;=Criteria!$C$7,L1400="Yes",OR(C1400&lt;&gt;"Catering",K1400&gt;=Criteria!$C$8),D1400&lt;&gt;Criteria!$C$9),1,0)</f>
        <v>1</v>
      </c>
    </row>
    <row r="1401" customFormat="false" ht="15" hidden="false" customHeight="false" outlineLevel="0" collapsed="false">
      <c r="A1401" s="8" t="s">
        <v>2732</v>
      </c>
      <c r="B1401" s="8" t="s">
        <v>2733</v>
      </c>
      <c r="C1401" s="8" t="s">
        <v>22</v>
      </c>
      <c r="D1401" s="8" t="s">
        <v>48</v>
      </c>
      <c r="E1401" s="8" t="s">
        <v>38</v>
      </c>
      <c r="F1401" s="8" t="s">
        <v>33</v>
      </c>
      <c r="G1401" s="9" t="n">
        <v>97900</v>
      </c>
      <c r="H1401" s="8" t="n">
        <v>48</v>
      </c>
      <c r="I1401" s="8" t="n">
        <v>18</v>
      </c>
      <c r="J1401" s="8" t="n">
        <v>0</v>
      </c>
      <c r="K1401" s="10" t="n">
        <v>0</v>
      </c>
      <c r="L1401" s="8" t="s">
        <v>39</v>
      </c>
      <c r="M1401" s="11" t="n">
        <f aca="false">IF(AND(H1401&lt;=Criteria!$C$6,J1401&lt;=Criteria!$C$7,L1401="Yes",OR(C1401&lt;&gt;"Catering",K1401&gt;=Criteria!$C$8),D1401&lt;&gt;Criteria!$C$9),1,0)</f>
        <v>0</v>
      </c>
    </row>
    <row r="1402" customFormat="false" ht="15" hidden="false" customHeight="false" outlineLevel="0" collapsed="false">
      <c r="A1402" s="12" t="s">
        <v>2734</v>
      </c>
      <c r="B1402" s="12" t="s">
        <v>2735</v>
      </c>
      <c r="C1402" s="12" t="s">
        <v>32</v>
      </c>
      <c r="D1402" s="12" t="s">
        <v>42</v>
      </c>
      <c r="E1402" s="12" t="s">
        <v>38</v>
      </c>
      <c r="F1402" s="12" t="s">
        <v>53</v>
      </c>
      <c r="G1402" s="13" t="n">
        <v>171300</v>
      </c>
      <c r="H1402" s="12" t="n">
        <v>48</v>
      </c>
      <c r="I1402" s="12" t="n">
        <v>37</v>
      </c>
      <c r="J1402" s="12" t="n">
        <v>0</v>
      </c>
      <c r="K1402" s="14" t="n">
        <v>0.21</v>
      </c>
      <c r="L1402" s="12" t="s">
        <v>39</v>
      </c>
      <c r="M1402" s="15" t="n">
        <f aca="false">IF(AND(H1402&lt;=Criteria!$C$6,J1402&lt;=Criteria!$C$7,L1402="Yes",OR(C1402&lt;&gt;"Catering",K1402&gt;=Criteria!$C$8),D1402&lt;&gt;Criteria!$C$9),1,0)</f>
        <v>1</v>
      </c>
    </row>
    <row r="1403" customFormat="false" ht="15" hidden="false" customHeight="false" outlineLevel="0" collapsed="false">
      <c r="A1403" s="8" t="s">
        <v>2736</v>
      </c>
      <c r="B1403" s="8" t="s">
        <v>2737</v>
      </c>
      <c r="C1403" s="8" t="s">
        <v>36</v>
      </c>
      <c r="D1403" s="8" t="s">
        <v>37</v>
      </c>
      <c r="E1403" s="8" t="s">
        <v>38</v>
      </c>
      <c r="F1403" s="8" t="s">
        <v>25</v>
      </c>
      <c r="G1403" s="9" t="n">
        <v>224600</v>
      </c>
      <c r="H1403" s="8" t="n">
        <v>36</v>
      </c>
      <c r="I1403" s="8" t="n">
        <v>32</v>
      </c>
      <c r="J1403" s="8" t="n">
        <v>0</v>
      </c>
      <c r="K1403" s="10" t="n">
        <v>0.22</v>
      </c>
      <c r="L1403" s="8" t="s">
        <v>39</v>
      </c>
      <c r="M1403" s="11" t="n">
        <f aca="false">IF(AND(H1403&lt;=Criteria!$C$6,J1403&lt;=Criteria!$C$7,L1403="Yes",OR(C1403&lt;&gt;"Catering",K1403&gt;=Criteria!$C$8),D1403&lt;&gt;Criteria!$C$9),1,0)</f>
        <v>1</v>
      </c>
    </row>
    <row r="1404" customFormat="false" ht="15" hidden="false" customHeight="false" outlineLevel="0" collapsed="false">
      <c r="A1404" s="12" t="s">
        <v>2738</v>
      </c>
      <c r="B1404" s="12" t="s">
        <v>2739</v>
      </c>
      <c r="C1404" s="12" t="s">
        <v>32</v>
      </c>
      <c r="D1404" s="12" t="s">
        <v>42</v>
      </c>
      <c r="E1404" s="12" t="s">
        <v>38</v>
      </c>
      <c r="F1404" s="12" t="s">
        <v>53</v>
      </c>
      <c r="G1404" s="13" t="n">
        <v>174500</v>
      </c>
      <c r="H1404" s="12" t="n">
        <v>60</v>
      </c>
      <c r="I1404" s="12" t="n">
        <v>34</v>
      </c>
      <c r="J1404" s="12" t="n">
        <v>0</v>
      </c>
      <c r="K1404" s="14" t="n">
        <v>0.24</v>
      </c>
      <c r="L1404" s="12" t="s">
        <v>39</v>
      </c>
      <c r="M1404" s="15" t="n">
        <f aca="false">IF(AND(H1404&lt;=Criteria!$C$6,J1404&lt;=Criteria!$C$7,L1404="Yes",OR(C1404&lt;&gt;"Catering",K1404&gt;=Criteria!$C$8),D1404&lt;&gt;Criteria!$C$9),1,0)</f>
        <v>1</v>
      </c>
    </row>
    <row r="1405" customFormat="false" ht="15" hidden="false" customHeight="false" outlineLevel="0" collapsed="false">
      <c r="A1405" s="8" t="s">
        <v>2740</v>
      </c>
      <c r="B1405" s="8" t="s">
        <v>2741</v>
      </c>
      <c r="C1405" s="8" t="s">
        <v>22</v>
      </c>
      <c r="D1405" s="8" t="s">
        <v>23</v>
      </c>
      <c r="E1405" s="8" t="s">
        <v>24</v>
      </c>
      <c r="F1405" s="8" t="s">
        <v>25</v>
      </c>
      <c r="G1405" s="9" t="n">
        <v>43200</v>
      </c>
      <c r="H1405" s="8" t="n">
        <v>60</v>
      </c>
      <c r="I1405" s="8" t="n">
        <v>28</v>
      </c>
      <c r="J1405" s="8" t="n">
        <v>0</v>
      </c>
      <c r="K1405" s="10" t="n">
        <v>0.15</v>
      </c>
      <c r="L1405" s="8" t="s">
        <v>39</v>
      </c>
      <c r="M1405" s="11" t="n">
        <f aca="false">IF(AND(H1405&lt;=Criteria!$C$6,J1405&lt;=Criteria!$C$7,L1405="Yes",OR(C1405&lt;&gt;"Catering",K1405&gt;=Criteria!$C$8),D1405&lt;&gt;Criteria!$C$9),1,0)</f>
        <v>0</v>
      </c>
    </row>
    <row r="1406" customFormat="false" ht="15" hidden="false" customHeight="false" outlineLevel="0" collapsed="false">
      <c r="A1406" s="12" t="s">
        <v>2742</v>
      </c>
      <c r="B1406" s="12" t="s">
        <v>2743</v>
      </c>
      <c r="C1406" s="12" t="s">
        <v>32</v>
      </c>
      <c r="D1406" s="12" t="s">
        <v>48</v>
      </c>
      <c r="E1406" s="12" t="s">
        <v>38</v>
      </c>
      <c r="F1406" s="12" t="s">
        <v>25</v>
      </c>
      <c r="G1406" s="13" t="n">
        <v>237100</v>
      </c>
      <c r="H1406" s="12" t="n">
        <v>48</v>
      </c>
      <c r="I1406" s="12" t="n">
        <v>15</v>
      </c>
      <c r="J1406" s="12" t="n">
        <v>0</v>
      </c>
      <c r="K1406" s="14" t="n">
        <v>0.2</v>
      </c>
      <c r="L1406" s="12" t="s">
        <v>39</v>
      </c>
      <c r="M1406" s="15" t="n">
        <f aca="false">IF(AND(H1406&lt;=Criteria!$C$6,J1406&lt;=Criteria!$C$7,L1406="Yes",OR(C1406&lt;&gt;"Catering",K1406&gt;=Criteria!$C$8),D1406&lt;&gt;Criteria!$C$9),1,0)</f>
        <v>1</v>
      </c>
    </row>
    <row r="1407" customFormat="false" ht="15" hidden="false" customHeight="false" outlineLevel="0" collapsed="false">
      <c r="A1407" s="8" t="s">
        <v>2744</v>
      </c>
      <c r="B1407" s="8" t="s">
        <v>2745</v>
      </c>
      <c r="C1407" s="8" t="s">
        <v>32</v>
      </c>
      <c r="D1407" s="8" t="s">
        <v>37</v>
      </c>
      <c r="E1407" s="8" t="s">
        <v>38</v>
      </c>
      <c r="F1407" s="8" t="s">
        <v>33</v>
      </c>
      <c r="G1407" s="9" t="n">
        <v>188500</v>
      </c>
      <c r="H1407" s="8" t="n">
        <v>84</v>
      </c>
      <c r="I1407" s="8" t="n">
        <v>75</v>
      </c>
      <c r="J1407" s="8" t="n">
        <v>0</v>
      </c>
      <c r="K1407" s="10" t="n">
        <v>0.16</v>
      </c>
      <c r="L1407" s="8" t="s">
        <v>39</v>
      </c>
      <c r="M1407" s="11" t="n">
        <f aca="false">IF(AND(H1407&lt;=Criteria!$C$6,J1407&lt;=Criteria!$C$7,L1407="Yes",OR(C1407&lt;&gt;"Catering",K1407&gt;=Criteria!$C$8),D1407&lt;&gt;Criteria!$C$9),1,0)</f>
        <v>0</v>
      </c>
    </row>
    <row r="1408" customFormat="false" ht="15" hidden="false" customHeight="false" outlineLevel="0" collapsed="false">
      <c r="A1408" s="12" t="s">
        <v>2746</v>
      </c>
      <c r="B1408" s="12" t="s">
        <v>2747</v>
      </c>
      <c r="C1408" s="12" t="s">
        <v>36</v>
      </c>
      <c r="D1408" s="12" t="s">
        <v>108</v>
      </c>
      <c r="E1408" s="12" t="s">
        <v>108</v>
      </c>
      <c r="F1408" s="12" t="s">
        <v>33</v>
      </c>
      <c r="G1408" s="13" t="n">
        <v>310200</v>
      </c>
      <c r="H1408" s="12" t="n">
        <v>60</v>
      </c>
      <c r="I1408" s="12" t="n">
        <v>18</v>
      </c>
      <c r="J1408" s="12" t="n">
        <v>0</v>
      </c>
      <c r="K1408" s="14" t="n">
        <v>0.18</v>
      </c>
      <c r="L1408" s="12" t="s">
        <v>39</v>
      </c>
      <c r="M1408" s="15" t="n">
        <f aca="false">IF(AND(H1408&lt;=Criteria!$C$6,J1408&lt;=Criteria!$C$7,L1408="Yes",OR(C1408&lt;&gt;"Catering",K1408&gt;=Criteria!$C$8),D1408&lt;&gt;Criteria!$C$9),1,0)</f>
        <v>1</v>
      </c>
    </row>
    <row r="1409" customFormat="false" ht="15" hidden="false" customHeight="false" outlineLevel="0" collapsed="false">
      <c r="A1409" s="8" t="s">
        <v>2748</v>
      </c>
      <c r="B1409" s="8" t="s">
        <v>2749</v>
      </c>
      <c r="C1409" s="8" t="s">
        <v>36</v>
      </c>
      <c r="D1409" s="8" t="s">
        <v>37</v>
      </c>
      <c r="E1409" s="8" t="s">
        <v>38</v>
      </c>
      <c r="F1409" s="8" t="s">
        <v>53</v>
      </c>
      <c r="G1409" s="9" t="n">
        <v>337700</v>
      </c>
      <c r="H1409" s="8" t="n">
        <v>72</v>
      </c>
      <c r="I1409" s="8" t="n">
        <v>26</v>
      </c>
      <c r="J1409" s="8" t="n">
        <v>0</v>
      </c>
      <c r="K1409" s="10" t="n">
        <v>0.23</v>
      </c>
      <c r="L1409" s="8" t="s">
        <v>39</v>
      </c>
      <c r="M1409" s="11" t="n">
        <f aca="false">IF(AND(H1409&lt;=Criteria!$C$6,J1409&lt;=Criteria!$C$7,L1409="Yes",OR(C1409&lt;&gt;"Catering",K1409&gt;=Criteria!$C$8),D1409&lt;&gt;Criteria!$C$9),1,0)</f>
        <v>1</v>
      </c>
    </row>
    <row r="1410" customFormat="false" ht="15" hidden="false" customHeight="false" outlineLevel="0" collapsed="false">
      <c r="A1410" s="12" t="s">
        <v>2750</v>
      </c>
      <c r="B1410" s="12" t="s">
        <v>2751</v>
      </c>
      <c r="C1410" s="12" t="s">
        <v>22</v>
      </c>
      <c r="D1410" s="12" t="s">
        <v>42</v>
      </c>
      <c r="E1410" s="12" t="s">
        <v>38</v>
      </c>
      <c r="F1410" s="12" t="s">
        <v>25</v>
      </c>
      <c r="G1410" s="13" t="n">
        <v>114100</v>
      </c>
      <c r="H1410" s="12" t="n">
        <v>60</v>
      </c>
      <c r="I1410" s="12" t="n">
        <v>41</v>
      </c>
      <c r="J1410" s="12" t="n">
        <v>0</v>
      </c>
      <c r="K1410" s="14" t="n">
        <v>0.07</v>
      </c>
      <c r="L1410" s="12" t="s">
        <v>39</v>
      </c>
      <c r="M1410" s="15" t="n">
        <f aca="false">IF(AND(H1410&lt;=Criteria!$C$6,J1410&lt;=Criteria!$C$7,L1410="Yes",OR(C1410&lt;&gt;"Catering",K1410&gt;=Criteria!$C$8),D1410&lt;&gt;Criteria!$C$9),1,0)</f>
        <v>0</v>
      </c>
    </row>
    <row r="1411" customFormat="false" ht="15" hidden="false" customHeight="false" outlineLevel="0" collapsed="false">
      <c r="A1411" s="8" t="s">
        <v>2752</v>
      </c>
      <c r="B1411" s="8" t="s">
        <v>2753</v>
      </c>
      <c r="C1411" s="8" t="s">
        <v>22</v>
      </c>
      <c r="D1411" s="8" t="s">
        <v>37</v>
      </c>
      <c r="E1411" s="8" t="s">
        <v>38</v>
      </c>
      <c r="F1411" s="8" t="s">
        <v>53</v>
      </c>
      <c r="G1411" s="9" t="n">
        <v>72500</v>
      </c>
      <c r="H1411" s="8" t="n">
        <v>36</v>
      </c>
      <c r="I1411" s="8" t="n">
        <v>28</v>
      </c>
      <c r="J1411" s="8" t="n">
        <v>0</v>
      </c>
      <c r="K1411" s="10" t="n">
        <v>0.1</v>
      </c>
      <c r="L1411" s="8" t="s">
        <v>39</v>
      </c>
      <c r="M1411" s="11" t="n">
        <f aca="false">IF(AND(H1411&lt;=Criteria!$C$6,J1411&lt;=Criteria!$C$7,L1411="Yes",OR(C1411&lt;&gt;"Catering",K1411&gt;=Criteria!$C$8),D1411&lt;&gt;Criteria!$C$9),1,0)</f>
        <v>1</v>
      </c>
    </row>
    <row r="1412" customFormat="false" ht="15" hidden="false" customHeight="false" outlineLevel="0" collapsed="false">
      <c r="A1412" s="12" t="s">
        <v>2754</v>
      </c>
      <c r="B1412" s="12" t="s">
        <v>2755</v>
      </c>
      <c r="C1412" s="12" t="s">
        <v>22</v>
      </c>
      <c r="D1412" s="12" t="s">
        <v>48</v>
      </c>
      <c r="E1412" s="12" t="s">
        <v>38</v>
      </c>
      <c r="F1412" s="12" t="s">
        <v>33</v>
      </c>
      <c r="G1412" s="13" t="n">
        <v>121500</v>
      </c>
      <c r="H1412" s="12" t="n">
        <v>60</v>
      </c>
      <c r="I1412" s="12" t="n">
        <v>56</v>
      </c>
      <c r="J1412" s="12" t="n">
        <v>0</v>
      </c>
      <c r="K1412" s="14" t="n">
        <v>0</v>
      </c>
      <c r="L1412" s="12" t="s">
        <v>39</v>
      </c>
      <c r="M1412" s="15" t="n">
        <f aca="false">IF(AND(H1412&lt;=Criteria!$C$6,J1412&lt;=Criteria!$C$7,L1412="Yes",OR(C1412&lt;&gt;"Catering",K1412&gt;=Criteria!$C$8),D1412&lt;&gt;Criteria!$C$9),1,0)</f>
        <v>0</v>
      </c>
    </row>
    <row r="1413" customFormat="false" ht="15" hidden="false" customHeight="false" outlineLevel="0" collapsed="false">
      <c r="A1413" s="8" t="s">
        <v>2756</v>
      </c>
      <c r="B1413" s="8" t="s">
        <v>2757</v>
      </c>
      <c r="C1413" s="8" t="s">
        <v>32</v>
      </c>
      <c r="D1413" s="8" t="s">
        <v>48</v>
      </c>
      <c r="E1413" s="8" t="s">
        <v>38</v>
      </c>
      <c r="F1413" s="8" t="s">
        <v>25</v>
      </c>
      <c r="G1413" s="9" t="n">
        <v>212300</v>
      </c>
      <c r="H1413" s="8" t="n">
        <v>60</v>
      </c>
      <c r="I1413" s="8" t="n">
        <v>40</v>
      </c>
      <c r="J1413" s="8" t="n">
        <v>0</v>
      </c>
      <c r="K1413" s="10" t="n">
        <v>0.22</v>
      </c>
      <c r="L1413" s="8" t="s">
        <v>39</v>
      </c>
      <c r="M1413" s="11" t="n">
        <f aca="false">IF(AND(H1413&lt;=Criteria!$C$6,J1413&lt;=Criteria!$C$7,L1413="Yes",OR(C1413&lt;&gt;"Catering",K1413&gt;=Criteria!$C$8),D1413&lt;&gt;Criteria!$C$9),1,0)</f>
        <v>1</v>
      </c>
    </row>
    <row r="1414" customFormat="false" ht="15" hidden="false" customHeight="false" outlineLevel="0" collapsed="false">
      <c r="A1414" s="12" t="s">
        <v>2758</v>
      </c>
      <c r="B1414" s="12" t="s">
        <v>2759</v>
      </c>
      <c r="C1414" s="12" t="s">
        <v>36</v>
      </c>
      <c r="D1414" s="12" t="s">
        <v>75</v>
      </c>
      <c r="E1414" s="12" t="s">
        <v>24</v>
      </c>
      <c r="F1414" s="12" t="s">
        <v>25</v>
      </c>
      <c r="G1414" s="13" t="n">
        <v>82400</v>
      </c>
      <c r="H1414" s="12" t="n">
        <v>48</v>
      </c>
      <c r="I1414" s="12" t="n">
        <v>12</v>
      </c>
      <c r="J1414" s="12" t="n">
        <v>0</v>
      </c>
      <c r="K1414" s="14" t="n">
        <v>0.19</v>
      </c>
      <c r="L1414" s="12" t="s">
        <v>39</v>
      </c>
      <c r="M1414" s="15" t="n">
        <f aca="false">IF(AND(H1414&lt;=Criteria!$C$6,J1414&lt;=Criteria!$C$7,L1414="Yes",OR(C1414&lt;&gt;"Catering",K1414&gt;=Criteria!$C$8),D1414&lt;&gt;Criteria!$C$9),1,0)</f>
        <v>1</v>
      </c>
    </row>
    <row r="1415" customFormat="false" ht="15" hidden="false" customHeight="false" outlineLevel="0" collapsed="false">
      <c r="A1415" s="8" t="s">
        <v>2760</v>
      </c>
      <c r="B1415" s="8" t="s">
        <v>2761</v>
      </c>
      <c r="C1415" s="8" t="s">
        <v>36</v>
      </c>
      <c r="D1415" s="8" t="s">
        <v>37</v>
      </c>
      <c r="E1415" s="8" t="s">
        <v>38</v>
      </c>
      <c r="F1415" s="8" t="s">
        <v>25</v>
      </c>
      <c r="G1415" s="9" t="n">
        <v>188700</v>
      </c>
      <c r="H1415" s="8" t="n">
        <v>60</v>
      </c>
      <c r="I1415" s="8" t="n">
        <v>49</v>
      </c>
      <c r="J1415" s="8" t="n">
        <v>0</v>
      </c>
      <c r="K1415" s="10" t="n">
        <v>0.11</v>
      </c>
      <c r="L1415" s="8" t="s">
        <v>39</v>
      </c>
      <c r="M1415" s="11" t="n">
        <f aca="false">IF(AND(H1415&lt;=Criteria!$C$6,J1415&lt;=Criteria!$C$7,L1415="Yes",OR(C1415&lt;&gt;"Catering",K1415&gt;=Criteria!$C$8),D1415&lt;&gt;Criteria!$C$9),1,0)</f>
        <v>1</v>
      </c>
    </row>
    <row r="1416" customFormat="false" ht="15" hidden="false" customHeight="false" outlineLevel="0" collapsed="false">
      <c r="A1416" s="12" t="s">
        <v>2762</v>
      </c>
      <c r="B1416" s="12" t="s">
        <v>2763</v>
      </c>
      <c r="C1416" s="12" t="s">
        <v>32</v>
      </c>
      <c r="D1416" s="12" t="s">
        <v>42</v>
      </c>
      <c r="E1416" s="12" t="s">
        <v>38</v>
      </c>
      <c r="F1416" s="12" t="s">
        <v>25</v>
      </c>
      <c r="G1416" s="13" t="n">
        <v>226600</v>
      </c>
      <c r="H1416" s="12" t="n">
        <v>60</v>
      </c>
      <c r="I1416" s="12" t="n">
        <v>45</v>
      </c>
      <c r="J1416" s="12" t="n">
        <v>0</v>
      </c>
      <c r="K1416" s="14" t="n">
        <v>0.13</v>
      </c>
      <c r="L1416" s="12" t="s">
        <v>39</v>
      </c>
      <c r="M1416" s="15" t="n">
        <f aca="false">IF(AND(H1416&lt;=Criteria!$C$6,J1416&lt;=Criteria!$C$7,L1416="Yes",OR(C1416&lt;&gt;"Catering",K1416&gt;=Criteria!$C$8),D1416&lt;&gt;Criteria!$C$9),1,0)</f>
        <v>1</v>
      </c>
    </row>
    <row r="1417" customFormat="false" ht="15" hidden="false" customHeight="false" outlineLevel="0" collapsed="false">
      <c r="A1417" s="8" t="s">
        <v>2764</v>
      </c>
      <c r="B1417" s="8" t="s">
        <v>2765</v>
      </c>
      <c r="C1417" s="8" t="s">
        <v>32</v>
      </c>
      <c r="D1417" s="8" t="s">
        <v>48</v>
      </c>
      <c r="E1417" s="8" t="s">
        <v>38</v>
      </c>
      <c r="F1417" s="8" t="s">
        <v>33</v>
      </c>
      <c r="G1417" s="9" t="n">
        <v>121400</v>
      </c>
      <c r="H1417" s="8" t="n">
        <v>72</v>
      </c>
      <c r="I1417" s="8" t="n">
        <v>38</v>
      </c>
      <c r="J1417" s="8" t="n">
        <v>0</v>
      </c>
      <c r="K1417" s="10" t="n">
        <v>0.17</v>
      </c>
      <c r="L1417" s="8" t="s">
        <v>39</v>
      </c>
      <c r="M1417" s="11" t="n">
        <f aca="false">IF(AND(H1417&lt;=Criteria!$C$6,J1417&lt;=Criteria!$C$7,L1417="Yes",OR(C1417&lt;&gt;"Catering",K1417&gt;=Criteria!$C$8),D1417&lt;&gt;Criteria!$C$9),1,0)</f>
        <v>1</v>
      </c>
    </row>
    <row r="1418" customFormat="false" ht="15" hidden="false" customHeight="false" outlineLevel="0" collapsed="false">
      <c r="A1418" s="12" t="s">
        <v>2766</v>
      </c>
      <c r="B1418" s="12" t="s">
        <v>2767</v>
      </c>
      <c r="C1418" s="12" t="s">
        <v>36</v>
      </c>
      <c r="D1418" s="12" t="s">
        <v>37</v>
      </c>
      <c r="E1418" s="12" t="s">
        <v>38</v>
      </c>
      <c r="F1418" s="12" t="s">
        <v>53</v>
      </c>
      <c r="G1418" s="13" t="n">
        <v>111600</v>
      </c>
      <c r="H1418" s="12" t="n">
        <v>48</v>
      </c>
      <c r="I1418" s="12" t="n">
        <v>38</v>
      </c>
      <c r="J1418" s="12" t="n">
        <v>0</v>
      </c>
      <c r="K1418" s="14" t="n">
        <v>0.09</v>
      </c>
      <c r="L1418" s="12" t="s">
        <v>39</v>
      </c>
      <c r="M1418" s="15" t="n">
        <f aca="false">IF(AND(H1418&lt;=Criteria!$C$6,J1418&lt;=Criteria!$C$7,L1418="Yes",OR(C1418&lt;&gt;"Catering",K1418&gt;=Criteria!$C$8),D1418&lt;&gt;Criteria!$C$9),1,0)</f>
        <v>1</v>
      </c>
    </row>
    <row r="1419" customFormat="false" ht="15" hidden="false" customHeight="false" outlineLevel="0" collapsed="false">
      <c r="A1419" s="8" t="s">
        <v>2768</v>
      </c>
      <c r="B1419" s="8" t="s">
        <v>2769</v>
      </c>
      <c r="C1419" s="8" t="s">
        <v>22</v>
      </c>
      <c r="D1419" s="8" t="s">
        <v>37</v>
      </c>
      <c r="E1419" s="8" t="s">
        <v>38</v>
      </c>
      <c r="F1419" s="8" t="s">
        <v>25</v>
      </c>
      <c r="G1419" s="9" t="n">
        <v>93500</v>
      </c>
      <c r="H1419" s="8" t="n">
        <v>60</v>
      </c>
      <c r="I1419" s="8" t="n">
        <v>52</v>
      </c>
      <c r="J1419" s="8" t="n">
        <v>47</v>
      </c>
      <c r="K1419" s="10" t="n">
        <v>0.23</v>
      </c>
      <c r="L1419" s="8" t="s">
        <v>39</v>
      </c>
      <c r="M1419" s="11" t="n">
        <f aca="false">IF(AND(H1419&lt;=Criteria!$C$6,J1419&lt;=Criteria!$C$7,L1419="Yes",OR(C1419&lt;&gt;"Catering",K1419&gt;=Criteria!$C$8),D1419&lt;&gt;Criteria!$C$9),1,0)</f>
        <v>0</v>
      </c>
    </row>
    <row r="1420" customFormat="false" ht="15" hidden="false" customHeight="false" outlineLevel="0" collapsed="false">
      <c r="A1420" s="12" t="s">
        <v>2770</v>
      </c>
      <c r="B1420" s="12" t="s">
        <v>2771</v>
      </c>
      <c r="C1420" s="12" t="s">
        <v>36</v>
      </c>
      <c r="D1420" s="12" t="s">
        <v>37</v>
      </c>
      <c r="E1420" s="12" t="s">
        <v>38</v>
      </c>
      <c r="F1420" s="12" t="s">
        <v>33</v>
      </c>
      <c r="G1420" s="13" t="n">
        <v>141200</v>
      </c>
      <c r="H1420" s="12" t="n">
        <v>72</v>
      </c>
      <c r="I1420" s="12" t="n">
        <v>25</v>
      </c>
      <c r="J1420" s="12" t="n">
        <v>0</v>
      </c>
      <c r="K1420" s="14" t="n">
        <v>0.22</v>
      </c>
      <c r="L1420" s="12" t="s">
        <v>39</v>
      </c>
      <c r="M1420" s="15" t="n">
        <f aca="false">IF(AND(H1420&lt;=Criteria!$C$6,J1420&lt;=Criteria!$C$7,L1420="Yes",OR(C1420&lt;&gt;"Catering",K1420&gt;=Criteria!$C$8),D1420&lt;&gt;Criteria!$C$9),1,0)</f>
        <v>1</v>
      </c>
    </row>
    <row r="1421" customFormat="false" ht="15" hidden="false" customHeight="false" outlineLevel="0" collapsed="false">
      <c r="A1421" s="8" t="s">
        <v>2772</v>
      </c>
      <c r="B1421" s="8" t="s">
        <v>2773</v>
      </c>
      <c r="C1421" s="8" t="s">
        <v>36</v>
      </c>
      <c r="D1421" s="8" t="s">
        <v>37</v>
      </c>
      <c r="E1421" s="8" t="s">
        <v>38</v>
      </c>
      <c r="F1421" s="8" t="s">
        <v>25</v>
      </c>
      <c r="G1421" s="9" t="n">
        <v>281800</v>
      </c>
      <c r="H1421" s="8" t="n">
        <v>72</v>
      </c>
      <c r="I1421" s="8" t="n">
        <v>27</v>
      </c>
      <c r="J1421" s="8" t="n">
        <v>0</v>
      </c>
      <c r="K1421" s="10" t="n">
        <v>0.06</v>
      </c>
      <c r="L1421" s="8" t="s">
        <v>39</v>
      </c>
      <c r="M1421" s="11" t="n">
        <f aca="false">IF(AND(H1421&lt;=Criteria!$C$6,J1421&lt;=Criteria!$C$7,L1421="Yes",OR(C1421&lt;&gt;"Catering",K1421&gt;=Criteria!$C$8),D1421&lt;&gt;Criteria!$C$9),1,0)</f>
        <v>1</v>
      </c>
    </row>
    <row r="1422" customFormat="false" ht="15" hidden="false" customHeight="false" outlineLevel="0" collapsed="false">
      <c r="A1422" s="12" t="s">
        <v>2774</v>
      </c>
      <c r="B1422" s="12" t="s">
        <v>2749</v>
      </c>
      <c r="C1422" s="12" t="s">
        <v>22</v>
      </c>
      <c r="D1422" s="12" t="s">
        <v>133</v>
      </c>
      <c r="E1422" s="12" t="s">
        <v>24</v>
      </c>
      <c r="F1422" s="12" t="s">
        <v>25</v>
      </c>
      <c r="G1422" s="13" t="n">
        <v>84100</v>
      </c>
      <c r="H1422" s="12" t="n">
        <v>72</v>
      </c>
      <c r="I1422" s="12" t="n">
        <v>59</v>
      </c>
      <c r="J1422" s="12" t="n">
        <v>0</v>
      </c>
      <c r="K1422" s="14" t="n">
        <v>0.24</v>
      </c>
      <c r="L1422" s="12" t="s">
        <v>39</v>
      </c>
      <c r="M1422" s="15" t="n">
        <f aca="false">IF(AND(H1422&lt;=Criteria!$C$6,J1422&lt;=Criteria!$C$7,L1422="Yes",OR(C1422&lt;&gt;"Catering",K1422&gt;=Criteria!$C$8),D1422&lt;&gt;Criteria!$C$9),1,0)</f>
        <v>1</v>
      </c>
    </row>
    <row r="1423" customFormat="false" ht="15" hidden="false" customHeight="false" outlineLevel="0" collapsed="false">
      <c r="A1423" s="8" t="s">
        <v>2775</v>
      </c>
      <c r="B1423" s="8" t="s">
        <v>2776</v>
      </c>
      <c r="C1423" s="8" t="s">
        <v>22</v>
      </c>
      <c r="D1423" s="8" t="s">
        <v>48</v>
      </c>
      <c r="E1423" s="8" t="s">
        <v>38</v>
      </c>
      <c r="F1423" s="8" t="s">
        <v>33</v>
      </c>
      <c r="G1423" s="9" t="n">
        <v>30000</v>
      </c>
      <c r="H1423" s="8" t="n">
        <v>36</v>
      </c>
      <c r="I1423" s="8" t="n">
        <v>9</v>
      </c>
      <c r="J1423" s="8" t="n">
        <v>0</v>
      </c>
      <c r="K1423" s="10" t="n">
        <v>0.22</v>
      </c>
      <c r="L1423" s="8" t="s">
        <v>39</v>
      </c>
      <c r="M1423" s="11" t="n">
        <f aca="false">IF(AND(H1423&lt;=Criteria!$C$6,J1423&lt;=Criteria!$C$7,L1423="Yes",OR(C1423&lt;&gt;"Catering",K1423&gt;=Criteria!$C$8),D1423&lt;&gt;Criteria!$C$9),1,0)</f>
        <v>1</v>
      </c>
    </row>
    <row r="1424" customFormat="false" ht="15" hidden="false" customHeight="false" outlineLevel="0" collapsed="false">
      <c r="A1424" s="12" t="s">
        <v>2777</v>
      </c>
      <c r="B1424" s="12" t="s">
        <v>2778</v>
      </c>
      <c r="C1424" s="12" t="s">
        <v>32</v>
      </c>
      <c r="D1424" s="12" t="s">
        <v>42</v>
      </c>
      <c r="E1424" s="12" t="s">
        <v>38</v>
      </c>
      <c r="F1424" s="12" t="s">
        <v>33</v>
      </c>
      <c r="G1424" s="13" t="n">
        <v>83100</v>
      </c>
      <c r="H1424" s="12" t="n">
        <v>60</v>
      </c>
      <c r="I1424" s="12" t="n">
        <v>30</v>
      </c>
      <c r="J1424" s="12" t="n">
        <v>0</v>
      </c>
      <c r="K1424" s="14" t="n">
        <v>0.22</v>
      </c>
      <c r="L1424" s="12" t="s">
        <v>39</v>
      </c>
      <c r="M1424" s="15" t="n">
        <f aca="false">IF(AND(H1424&lt;=Criteria!$C$6,J1424&lt;=Criteria!$C$7,L1424="Yes",OR(C1424&lt;&gt;"Catering",K1424&gt;=Criteria!$C$8),D1424&lt;&gt;Criteria!$C$9),1,0)</f>
        <v>1</v>
      </c>
    </row>
    <row r="1425" customFormat="false" ht="15" hidden="false" customHeight="false" outlineLevel="0" collapsed="false">
      <c r="A1425" s="8" t="s">
        <v>2779</v>
      </c>
      <c r="B1425" s="8" t="s">
        <v>2780</v>
      </c>
      <c r="C1425" s="8" t="s">
        <v>22</v>
      </c>
      <c r="D1425" s="8" t="s">
        <v>48</v>
      </c>
      <c r="E1425" s="8" t="s">
        <v>38</v>
      </c>
      <c r="F1425" s="8" t="s">
        <v>33</v>
      </c>
      <c r="G1425" s="9" t="n">
        <v>57100</v>
      </c>
      <c r="H1425" s="8" t="n">
        <v>48</v>
      </c>
      <c r="I1425" s="8" t="n">
        <v>44</v>
      </c>
      <c r="J1425" s="8" t="n">
        <v>63</v>
      </c>
      <c r="K1425" s="10" t="n">
        <v>0</v>
      </c>
      <c r="L1425" s="8" t="s">
        <v>39</v>
      </c>
      <c r="M1425" s="11" t="n">
        <f aca="false">IF(AND(H1425&lt;=Criteria!$C$6,J1425&lt;=Criteria!$C$7,L1425="Yes",OR(C1425&lt;&gt;"Catering",K1425&gt;=Criteria!$C$8),D1425&lt;&gt;Criteria!$C$9),1,0)</f>
        <v>0</v>
      </c>
    </row>
    <row r="1426" customFormat="false" ht="15" hidden="false" customHeight="false" outlineLevel="0" collapsed="false">
      <c r="A1426" s="12" t="s">
        <v>2781</v>
      </c>
      <c r="B1426" s="12" t="s">
        <v>2782</v>
      </c>
      <c r="C1426" s="12" t="s">
        <v>22</v>
      </c>
      <c r="D1426" s="12" t="s">
        <v>48</v>
      </c>
      <c r="E1426" s="12" t="s">
        <v>38</v>
      </c>
      <c r="F1426" s="12" t="s">
        <v>33</v>
      </c>
      <c r="G1426" s="13" t="n">
        <v>107800</v>
      </c>
      <c r="H1426" s="12" t="n">
        <v>60</v>
      </c>
      <c r="I1426" s="12" t="n">
        <v>29</v>
      </c>
      <c r="J1426" s="12" t="n">
        <v>0</v>
      </c>
      <c r="K1426" s="14" t="n">
        <v>0.22</v>
      </c>
      <c r="L1426" s="12" t="s">
        <v>39</v>
      </c>
      <c r="M1426" s="15" t="n">
        <f aca="false">IF(AND(H1426&lt;=Criteria!$C$6,J1426&lt;=Criteria!$C$7,L1426="Yes",OR(C1426&lt;&gt;"Catering",K1426&gt;=Criteria!$C$8),D1426&lt;&gt;Criteria!$C$9),1,0)</f>
        <v>1</v>
      </c>
    </row>
    <row r="1427" customFormat="false" ht="15" hidden="false" customHeight="false" outlineLevel="0" collapsed="false">
      <c r="A1427" s="8" t="s">
        <v>2783</v>
      </c>
      <c r="B1427" s="8" t="s">
        <v>2784</v>
      </c>
      <c r="C1427" s="8" t="s">
        <v>32</v>
      </c>
      <c r="D1427" s="8" t="s">
        <v>23</v>
      </c>
      <c r="E1427" s="8" t="s">
        <v>24</v>
      </c>
      <c r="F1427" s="8" t="s">
        <v>33</v>
      </c>
      <c r="G1427" s="9" t="n">
        <v>89100</v>
      </c>
      <c r="H1427" s="8" t="n">
        <v>48</v>
      </c>
      <c r="I1427" s="8" t="n">
        <v>18</v>
      </c>
      <c r="J1427" s="8" t="n">
        <v>0</v>
      </c>
      <c r="K1427" s="10" t="n">
        <v>0.18</v>
      </c>
      <c r="L1427" s="8" t="s">
        <v>39</v>
      </c>
      <c r="M1427" s="11" t="n">
        <f aca="false">IF(AND(H1427&lt;=Criteria!$C$6,J1427&lt;=Criteria!$C$7,L1427="Yes",OR(C1427&lt;&gt;"Catering",K1427&gt;=Criteria!$C$8),D1427&lt;&gt;Criteria!$C$9),1,0)</f>
        <v>0</v>
      </c>
    </row>
    <row r="1428" customFormat="false" ht="15" hidden="false" customHeight="false" outlineLevel="0" collapsed="false">
      <c r="A1428" s="12" t="s">
        <v>2785</v>
      </c>
      <c r="B1428" s="12" t="s">
        <v>2786</v>
      </c>
      <c r="C1428" s="12" t="s">
        <v>32</v>
      </c>
      <c r="D1428" s="12" t="s">
        <v>108</v>
      </c>
      <c r="E1428" s="12" t="s">
        <v>108</v>
      </c>
      <c r="F1428" s="12" t="s">
        <v>33</v>
      </c>
      <c r="G1428" s="13" t="n">
        <v>145200</v>
      </c>
      <c r="H1428" s="12" t="n">
        <v>60</v>
      </c>
      <c r="I1428" s="12" t="n">
        <v>27</v>
      </c>
      <c r="J1428" s="12" t="n">
        <v>0</v>
      </c>
      <c r="K1428" s="14" t="n">
        <v>0.06</v>
      </c>
      <c r="L1428" s="12" t="s">
        <v>39</v>
      </c>
      <c r="M1428" s="15" t="n">
        <f aca="false">IF(AND(H1428&lt;=Criteria!$C$6,J1428&lt;=Criteria!$C$7,L1428="Yes",OR(C1428&lt;&gt;"Catering",K1428&gt;=Criteria!$C$8),D1428&lt;&gt;Criteria!$C$9),1,0)</f>
        <v>1</v>
      </c>
    </row>
    <row r="1429" customFormat="false" ht="15" hidden="false" customHeight="false" outlineLevel="0" collapsed="false">
      <c r="A1429" s="8" t="s">
        <v>2787</v>
      </c>
      <c r="B1429" s="8" t="s">
        <v>2788</v>
      </c>
      <c r="C1429" s="8" t="s">
        <v>32</v>
      </c>
      <c r="D1429" s="8" t="s">
        <v>37</v>
      </c>
      <c r="E1429" s="8" t="s">
        <v>38</v>
      </c>
      <c r="F1429" s="8" t="s">
        <v>33</v>
      </c>
      <c r="G1429" s="9" t="n">
        <v>233200</v>
      </c>
      <c r="H1429" s="8" t="n">
        <v>48</v>
      </c>
      <c r="I1429" s="8" t="n">
        <v>40</v>
      </c>
      <c r="J1429" s="8" t="n">
        <v>0</v>
      </c>
      <c r="K1429" s="10" t="n">
        <v>0.06</v>
      </c>
      <c r="L1429" s="8" t="s">
        <v>39</v>
      </c>
      <c r="M1429" s="11" t="n">
        <f aca="false">IF(AND(H1429&lt;=Criteria!$C$6,J1429&lt;=Criteria!$C$7,L1429="Yes",OR(C1429&lt;&gt;"Catering",K1429&gt;=Criteria!$C$8),D1429&lt;&gt;Criteria!$C$9),1,0)</f>
        <v>1</v>
      </c>
    </row>
    <row r="1430" customFormat="false" ht="15" hidden="false" customHeight="false" outlineLevel="0" collapsed="false">
      <c r="A1430" s="12" t="s">
        <v>2789</v>
      </c>
      <c r="B1430" s="12" t="s">
        <v>2790</v>
      </c>
      <c r="C1430" s="12" t="s">
        <v>32</v>
      </c>
      <c r="D1430" s="12" t="s">
        <v>48</v>
      </c>
      <c r="E1430" s="12" t="s">
        <v>38</v>
      </c>
      <c r="F1430" s="12" t="s">
        <v>33</v>
      </c>
      <c r="G1430" s="13" t="n">
        <v>209400</v>
      </c>
      <c r="H1430" s="12" t="n">
        <v>48</v>
      </c>
      <c r="I1430" s="12" t="n">
        <v>17</v>
      </c>
      <c r="J1430" s="12" t="n">
        <v>0</v>
      </c>
      <c r="K1430" s="14" t="n">
        <v>0.12</v>
      </c>
      <c r="L1430" s="12" t="s">
        <v>39</v>
      </c>
      <c r="M1430" s="15" t="n">
        <f aca="false">IF(AND(H1430&lt;=Criteria!$C$6,J1430&lt;=Criteria!$C$7,L1430="Yes",OR(C1430&lt;&gt;"Catering",K1430&gt;=Criteria!$C$8),D1430&lt;&gt;Criteria!$C$9),1,0)</f>
        <v>1</v>
      </c>
    </row>
    <row r="1431" customFormat="false" ht="15" hidden="false" customHeight="false" outlineLevel="0" collapsed="false">
      <c r="A1431" s="8" t="s">
        <v>2791</v>
      </c>
      <c r="B1431" s="8" t="s">
        <v>2792</v>
      </c>
      <c r="C1431" s="8" t="s">
        <v>36</v>
      </c>
      <c r="D1431" s="8" t="s">
        <v>108</v>
      </c>
      <c r="E1431" s="8" t="s">
        <v>108</v>
      </c>
      <c r="F1431" s="8" t="s">
        <v>53</v>
      </c>
      <c r="G1431" s="9" t="n">
        <v>303100</v>
      </c>
      <c r="H1431" s="8" t="n">
        <v>84</v>
      </c>
      <c r="I1431" s="8" t="n">
        <v>64</v>
      </c>
      <c r="J1431" s="8" t="n">
        <v>0</v>
      </c>
      <c r="K1431" s="10" t="n">
        <v>0.14</v>
      </c>
      <c r="L1431" s="8" t="s">
        <v>39</v>
      </c>
      <c r="M1431" s="11" t="n">
        <f aca="false">IF(AND(H1431&lt;=Criteria!$C$6,J1431&lt;=Criteria!$C$7,L1431="Yes",OR(C1431&lt;&gt;"Catering",K1431&gt;=Criteria!$C$8),D1431&lt;&gt;Criteria!$C$9),1,0)</f>
        <v>0</v>
      </c>
    </row>
    <row r="1432" customFormat="false" ht="15" hidden="false" customHeight="false" outlineLevel="0" collapsed="false">
      <c r="A1432" s="12" t="s">
        <v>2793</v>
      </c>
      <c r="B1432" s="12" t="s">
        <v>2794</v>
      </c>
      <c r="C1432" s="12" t="s">
        <v>36</v>
      </c>
      <c r="D1432" s="12" t="s">
        <v>42</v>
      </c>
      <c r="E1432" s="12" t="s">
        <v>38</v>
      </c>
      <c r="F1432" s="12" t="s">
        <v>33</v>
      </c>
      <c r="G1432" s="13" t="n">
        <v>60100</v>
      </c>
      <c r="H1432" s="12" t="n">
        <v>72</v>
      </c>
      <c r="I1432" s="12" t="n">
        <v>45</v>
      </c>
      <c r="J1432" s="12" t="n">
        <v>0</v>
      </c>
      <c r="K1432" s="14" t="n">
        <v>0.08</v>
      </c>
      <c r="L1432" s="12" t="s">
        <v>39</v>
      </c>
      <c r="M1432" s="15" t="n">
        <f aca="false">IF(AND(H1432&lt;=Criteria!$C$6,J1432&lt;=Criteria!$C$7,L1432="Yes",OR(C1432&lt;&gt;"Catering",K1432&gt;=Criteria!$C$8),D1432&lt;&gt;Criteria!$C$9),1,0)</f>
        <v>1</v>
      </c>
    </row>
    <row r="1433" customFormat="false" ht="15" hidden="false" customHeight="false" outlineLevel="0" collapsed="false">
      <c r="A1433" s="8" t="s">
        <v>2795</v>
      </c>
      <c r="B1433" s="8" t="s">
        <v>2796</v>
      </c>
      <c r="C1433" s="8" t="s">
        <v>32</v>
      </c>
      <c r="D1433" s="8" t="s">
        <v>48</v>
      </c>
      <c r="E1433" s="8" t="s">
        <v>38</v>
      </c>
      <c r="F1433" s="8" t="s">
        <v>33</v>
      </c>
      <c r="G1433" s="9" t="n">
        <v>128400</v>
      </c>
      <c r="H1433" s="8" t="n">
        <v>72</v>
      </c>
      <c r="I1433" s="8" t="n">
        <v>19</v>
      </c>
      <c r="J1433" s="8" t="n">
        <v>0</v>
      </c>
      <c r="K1433" s="10" t="n">
        <v>0.22</v>
      </c>
      <c r="L1433" s="8" t="s">
        <v>39</v>
      </c>
      <c r="M1433" s="11" t="n">
        <f aca="false">IF(AND(H1433&lt;=Criteria!$C$6,J1433&lt;=Criteria!$C$7,L1433="Yes",OR(C1433&lt;&gt;"Catering",K1433&gt;=Criteria!$C$8),D1433&lt;&gt;Criteria!$C$9),1,0)</f>
        <v>1</v>
      </c>
    </row>
    <row r="1434" customFormat="false" ht="15" hidden="false" customHeight="false" outlineLevel="0" collapsed="false">
      <c r="A1434" s="12" t="s">
        <v>2797</v>
      </c>
      <c r="B1434" s="12" t="s">
        <v>2798</v>
      </c>
      <c r="C1434" s="12" t="s">
        <v>32</v>
      </c>
      <c r="D1434" s="12" t="s">
        <v>48</v>
      </c>
      <c r="E1434" s="12" t="s">
        <v>38</v>
      </c>
      <c r="F1434" s="12" t="s">
        <v>33</v>
      </c>
      <c r="G1434" s="13" t="n">
        <v>236900</v>
      </c>
      <c r="H1434" s="12" t="n">
        <v>72</v>
      </c>
      <c r="I1434" s="12" t="n">
        <v>56</v>
      </c>
      <c r="J1434" s="12" t="n">
        <v>0</v>
      </c>
      <c r="K1434" s="14" t="n">
        <v>0.14</v>
      </c>
      <c r="L1434" s="12" t="s">
        <v>39</v>
      </c>
      <c r="M1434" s="15" t="n">
        <f aca="false">IF(AND(H1434&lt;=Criteria!$C$6,J1434&lt;=Criteria!$C$7,L1434="Yes",OR(C1434&lt;&gt;"Catering",K1434&gt;=Criteria!$C$8),D1434&lt;&gt;Criteria!$C$9),1,0)</f>
        <v>1</v>
      </c>
    </row>
    <row r="1435" customFormat="false" ht="15" hidden="false" customHeight="false" outlineLevel="0" collapsed="false">
      <c r="A1435" s="8" t="s">
        <v>2799</v>
      </c>
      <c r="B1435" s="8" t="s">
        <v>2749</v>
      </c>
      <c r="C1435" s="8" t="s">
        <v>32</v>
      </c>
      <c r="D1435" s="8" t="s">
        <v>48</v>
      </c>
      <c r="E1435" s="8" t="s">
        <v>38</v>
      </c>
      <c r="F1435" s="8" t="s">
        <v>53</v>
      </c>
      <c r="G1435" s="9" t="n">
        <v>92300</v>
      </c>
      <c r="H1435" s="8" t="n">
        <v>48</v>
      </c>
      <c r="I1435" s="8" t="n">
        <v>20</v>
      </c>
      <c r="J1435" s="8" t="n">
        <v>47</v>
      </c>
      <c r="K1435" s="10" t="n">
        <v>0.17</v>
      </c>
      <c r="L1435" s="8" t="s">
        <v>39</v>
      </c>
      <c r="M1435" s="11" t="n">
        <f aca="false">IF(AND(H1435&lt;=Criteria!$C$6,J1435&lt;=Criteria!$C$7,L1435="Yes",OR(C1435&lt;&gt;"Catering",K1435&gt;=Criteria!$C$8),D1435&lt;&gt;Criteria!$C$9),1,0)</f>
        <v>0</v>
      </c>
    </row>
    <row r="1436" customFormat="false" ht="15" hidden="false" customHeight="false" outlineLevel="0" collapsed="false">
      <c r="A1436" s="12" t="s">
        <v>2800</v>
      </c>
      <c r="B1436" s="12" t="s">
        <v>2801</v>
      </c>
      <c r="C1436" s="12" t="s">
        <v>32</v>
      </c>
      <c r="D1436" s="12" t="s">
        <v>61</v>
      </c>
      <c r="E1436" s="12" t="s">
        <v>24</v>
      </c>
      <c r="F1436" s="12" t="s">
        <v>33</v>
      </c>
      <c r="G1436" s="13" t="n">
        <v>103400</v>
      </c>
      <c r="H1436" s="12" t="n">
        <v>36</v>
      </c>
      <c r="I1436" s="12" t="n">
        <v>14</v>
      </c>
      <c r="J1436" s="12" t="n">
        <v>0</v>
      </c>
      <c r="K1436" s="14" t="n">
        <v>0.23</v>
      </c>
      <c r="L1436" s="12" t="s">
        <v>39</v>
      </c>
      <c r="M1436" s="15" t="n">
        <f aca="false">IF(AND(H1436&lt;=Criteria!$C$6,J1436&lt;=Criteria!$C$7,L1436="Yes",OR(C1436&lt;&gt;"Catering",K1436&gt;=Criteria!$C$8),D1436&lt;&gt;Criteria!$C$9),1,0)</f>
        <v>1</v>
      </c>
    </row>
    <row r="1437" customFormat="false" ht="15" hidden="false" customHeight="false" outlineLevel="0" collapsed="false">
      <c r="A1437" s="8" t="s">
        <v>2802</v>
      </c>
      <c r="B1437" s="8" t="s">
        <v>2803</v>
      </c>
      <c r="C1437" s="8" t="s">
        <v>32</v>
      </c>
      <c r="D1437" s="8" t="s">
        <v>37</v>
      </c>
      <c r="E1437" s="8" t="s">
        <v>38</v>
      </c>
      <c r="F1437" s="8" t="s">
        <v>25</v>
      </c>
      <c r="G1437" s="9" t="n">
        <v>182900</v>
      </c>
      <c r="H1437" s="8" t="n">
        <v>36</v>
      </c>
      <c r="I1437" s="8" t="n">
        <v>10</v>
      </c>
      <c r="J1437" s="8" t="n">
        <v>0</v>
      </c>
      <c r="K1437" s="10" t="n">
        <v>0.17</v>
      </c>
      <c r="L1437" s="8" t="s">
        <v>39</v>
      </c>
      <c r="M1437" s="11" t="n">
        <f aca="false">IF(AND(H1437&lt;=Criteria!$C$6,J1437&lt;=Criteria!$C$7,L1437="Yes",OR(C1437&lt;&gt;"Catering",K1437&gt;=Criteria!$C$8),D1437&lt;&gt;Criteria!$C$9),1,0)</f>
        <v>1</v>
      </c>
    </row>
    <row r="1438" customFormat="false" ht="15" hidden="false" customHeight="false" outlineLevel="0" collapsed="false">
      <c r="A1438" s="12" t="s">
        <v>2804</v>
      </c>
      <c r="B1438" s="12" t="s">
        <v>2805</v>
      </c>
      <c r="C1438" s="12" t="s">
        <v>32</v>
      </c>
      <c r="D1438" s="12" t="s">
        <v>75</v>
      </c>
      <c r="E1438" s="12" t="s">
        <v>24</v>
      </c>
      <c r="F1438" s="12" t="s">
        <v>25</v>
      </c>
      <c r="G1438" s="13" t="n">
        <v>150400</v>
      </c>
      <c r="H1438" s="12" t="n">
        <v>60</v>
      </c>
      <c r="I1438" s="12" t="n">
        <v>15</v>
      </c>
      <c r="J1438" s="12" t="n">
        <v>0</v>
      </c>
      <c r="K1438" s="14" t="n">
        <v>0.08</v>
      </c>
      <c r="L1438" s="12" t="s">
        <v>39</v>
      </c>
      <c r="M1438" s="15" t="n">
        <f aca="false">IF(AND(H1438&lt;=Criteria!$C$6,J1438&lt;=Criteria!$C$7,L1438="Yes",OR(C1438&lt;&gt;"Catering",K1438&gt;=Criteria!$C$8),D1438&lt;&gt;Criteria!$C$9),1,0)</f>
        <v>1</v>
      </c>
    </row>
    <row r="1439" customFormat="false" ht="15" hidden="false" customHeight="false" outlineLevel="0" collapsed="false">
      <c r="A1439" s="8" t="s">
        <v>2806</v>
      </c>
      <c r="B1439" s="8" t="s">
        <v>2807</v>
      </c>
      <c r="C1439" s="8" t="s">
        <v>32</v>
      </c>
      <c r="D1439" s="8" t="s">
        <v>37</v>
      </c>
      <c r="E1439" s="8" t="s">
        <v>38</v>
      </c>
      <c r="F1439" s="8" t="s">
        <v>53</v>
      </c>
      <c r="G1439" s="9" t="n">
        <v>61300</v>
      </c>
      <c r="H1439" s="8" t="n">
        <v>60</v>
      </c>
      <c r="I1439" s="8" t="n">
        <v>42</v>
      </c>
      <c r="J1439" s="8" t="n">
        <v>0</v>
      </c>
      <c r="K1439" s="10" t="n">
        <v>0.07</v>
      </c>
      <c r="L1439" s="8" t="s">
        <v>39</v>
      </c>
      <c r="M1439" s="11" t="n">
        <f aca="false">IF(AND(H1439&lt;=Criteria!$C$6,J1439&lt;=Criteria!$C$7,L1439="Yes",OR(C1439&lt;&gt;"Catering",K1439&gt;=Criteria!$C$8),D1439&lt;&gt;Criteria!$C$9),1,0)</f>
        <v>1</v>
      </c>
    </row>
    <row r="1440" customFormat="false" ht="15" hidden="false" customHeight="false" outlineLevel="0" collapsed="false">
      <c r="A1440" s="12" t="s">
        <v>2808</v>
      </c>
      <c r="B1440" s="12" t="s">
        <v>2809</v>
      </c>
      <c r="C1440" s="12" t="s">
        <v>32</v>
      </c>
      <c r="D1440" s="12" t="s">
        <v>46</v>
      </c>
      <c r="E1440" s="12" t="s">
        <v>24</v>
      </c>
      <c r="F1440" s="12" t="s">
        <v>33</v>
      </c>
      <c r="G1440" s="13" t="n">
        <v>121000</v>
      </c>
      <c r="H1440" s="12" t="n">
        <v>72</v>
      </c>
      <c r="I1440" s="12" t="n">
        <v>43</v>
      </c>
      <c r="J1440" s="12" t="n">
        <v>0</v>
      </c>
      <c r="K1440" s="14" t="n">
        <v>0.1</v>
      </c>
      <c r="L1440" s="12" t="s">
        <v>39</v>
      </c>
      <c r="M1440" s="15" t="n">
        <f aca="false">IF(AND(H1440&lt;=Criteria!$C$6,J1440&lt;=Criteria!$C$7,L1440="Yes",OR(C1440&lt;&gt;"Catering",K1440&gt;=Criteria!$C$8),D1440&lt;&gt;Criteria!$C$9),1,0)</f>
        <v>1</v>
      </c>
    </row>
    <row r="1441" customFormat="false" ht="15" hidden="false" customHeight="false" outlineLevel="0" collapsed="false">
      <c r="A1441" s="8" t="s">
        <v>2810</v>
      </c>
      <c r="B1441" s="8" t="s">
        <v>2811</v>
      </c>
      <c r="C1441" s="8" t="s">
        <v>32</v>
      </c>
      <c r="D1441" s="8" t="s">
        <v>37</v>
      </c>
      <c r="E1441" s="8" t="s">
        <v>38</v>
      </c>
      <c r="F1441" s="8" t="s">
        <v>53</v>
      </c>
      <c r="G1441" s="9" t="n">
        <v>173600</v>
      </c>
      <c r="H1441" s="8" t="n">
        <v>48</v>
      </c>
      <c r="I1441" s="8" t="n">
        <v>29</v>
      </c>
      <c r="J1441" s="8" t="n">
        <v>0</v>
      </c>
      <c r="K1441" s="10" t="n">
        <v>0.24</v>
      </c>
      <c r="L1441" s="8" t="s">
        <v>39</v>
      </c>
      <c r="M1441" s="11" t="n">
        <f aca="false">IF(AND(H1441&lt;=Criteria!$C$6,J1441&lt;=Criteria!$C$7,L1441="Yes",OR(C1441&lt;&gt;"Catering",K1441&gt;=Criteria!$C$8),D1441&lt;&gt;Criteria!$C$9),1,0)</f>
        <v>1</v>
      </c>
    </row>
    <row r="1442" customFormat="false" ht="15" hidden="false" customHeight="false" outlineLevel="0" collapsed="false">
      <c r="A1442" s="12" t="s">
        <v>2812</v>
      </c>
      <c r="B1442" s="12" t="s">
        <v>2813</v>
      </c>
      <c r="C1442" s="12" t="s">
        <v>32</v>
      </c>
      <c r="D1442" s="12" t="s">
        <v>42</v>
      </c>
      <c r="E1442" s="12" t="s">
        <v>38</v>
      </c>
      <c r="F1442" s="12" t="s">
        <v>33</v>
      </c>
      <c r="G1442" s="13" t="n">
        <v>72800</v>
      </c>
      <c r="H1442" s="12" t="n">
        <v>60</v>
      </c>
      <c r="I1442" s="12" t="n">
        <v>36</v>
      </c>
      <c r="J1442" s="12" t="n">
        <v>0</v>
      </c>
      <c r="K1442" s="14" t="n">
        <v>0.22</v>
      </c>
      <c r="L1442" s="12" t="s">
        <v>39</v>
      </c>
      <c r="M1442" s="15" t="n">
        <f aca="false">IF(AND(H1442&lt;=Criteria!$C$6,J1442&lt;=Criteria!$C$7,L1442="Yes",OR(C1442&lt;&gt;"Catering",K1442&gt;=Criteria!$C$8),D1442&lt;&gt;Criteria!$C$9),1,0)</f>
        <v>1</v>
      </c>
    </row>
    <row r="1443" customFormat="false" ht="15" hidden="false" customHeight="false" outlineLevel="0" collapsed="false">
      <c r="A1443" s="8" t="s">
        <v>2814</v>
      </c>
      <c r="B1443" s="8" t="s">
        <v>2815</v>
      </c>
      <c r="C1443" s="8" t="s">
        <v>22</v>
      </c>
      <c r="D1443" s="8" t="s">
        <v>23</v>
      </c>
      <c r="E1443" s="8" t="s">
        <v>24</v>
      </c>
      <c r="F1443" s="8" t="s">
        <v>53</v>
      </c>
      <c r="G1443" s="9" t="n">
        <v>51900</v>
      </c>
      <c r="H1443" s="8" t="n">
        <v>48</v>
      </c>
      <c r="I1443" s="8" t="n">
        <v>25</v>
      </c>
      <c r="J1443" s="8" t="n">
        <v>0</v>
      </c>
      <c r="K1443" s="10" t="n">
        <v>0</v>
      </c>
      <c r="L1443" s="8" t="s">
        <v>39</v>
      </c>
      <c r="M1443" s="11" t="n">
        <f aca="false">IF(AND(H1443&lt;=Criteria!$C$6,J1443&lt;=Criteria!$C$7,L1443="Yes",OR(C1443&lt;&gt;"Catering",K1443&gt;=Criteria!$C$8),D1443&lt;&gt;Criteria!$C$9),1,0)</f>
        <v>0</v>
      </c>
    </row>
    <row r="1444" customFormat="false" ht="15" hidden="false" customHeight="false" outlineLevel="0" collapsed="false">
      <c r="A1444" s="12" t="s">
        <v>2816</v>
      </c>
      <c r="B1444" s="12" t="s">
        <v>2817</v>
      </c>
      <c r="C1444" s="12" t="s">
        <v>32</v>
      </c>
      <c r="D1444" s="12" t="s">
        <v>48</v>
      </c>
      <c r="E1444" s="12" t="s">
        <v>38</v>
      </c>
      <c r="F1444" s="12" t="s">
        <v>33</v>
      </c>
      <c r="G1444" s="13" t="n">
        <v>144700</v>
      </c>
      <c r="H1444" s="12" t="n">
        <v>36</v>
      </c>
      <c r="I1444" s="12" t="n">
        <v>34</v>
      </c>
      <c r="J1444" s="12" t="n">
        <v>0</v>
      </c>
      <c r="K1444" s="14" t="n">
        <v>0.11</v>
      </c>
      <c r="L1444" s="12" t="s">
        <v>39</v>
      </c>
      <c r="M1444" s="15" t="n">
        <f aca="false">IF(AND(H1444&lt;=Criteria!$C$6,J1444&lt;=Criteria!$C$7,L1444="Yes",OR(C1444&lt;&gt;"Catering",K1444&gt;=Criteria!$C$8),D1444&lt;&gt;Criteria!$C$9),1,0)</f>
        <v>1</v>
      </c>
    </row>
    <row r="1445" customFormat="false" ht="15" hidden="false" customHeight="false" outlineLevel="0" collapsed="false">
      <c r="A1445" s="8" t="s">
        <v>2818</v>
      </c>
      <c r="B1445" s="8" t="s">
        <v>2819</v>
      </c>
      <c r="C1445" s="8" t="s">
        <v>32</v>
      </c>
      <c r="D1445" s="8" t="s">
        <v>37</v>
      </c>
      <c r="E1445" s="8" t="s">
        <v>38</v>
      </c>
      <c r="F1445" s="8" t="s">
        <v>25</v>
      </c>
      <c r="G1445" s="9" t="n">
        <v>134700</v>
      </c>
      <c r="H1445" s="8" t="n">
        <v>72</v>
      </c>
      <c r="I1445" s="8" t="n">
        <v>53</v>
      </c>
      <c r="J1445" s="8" t="n">
        <v>0</v>
      </c>
      <c r="K1445" s="10" t="n">
        <v>0.25</v>
      </c>
      <c r="L1445" s="8" t="s">
        <v>39</v>
      </c>
      <c r="M1445" s="11" t="n">
        <f aca="false">IF(AND(H1445&lt;=Criteria!$C$6,J1445&lt;=Criteria!$C$7,L1445="Yes",OR(C1445&lt;&gt;"Catering",K1445&gt;=Criteria!$C$8),D1445&lt;&gt;Criteria!$C$9),1,0)</f>
        <v>1</v>
      </c>
    </row>
    <row r="1446" customFormat="false" ht="15" hidden="false" customHeight="false" outlineLevel="0" collapsed="false">
      <c r="A1446" s="12" t="s">
        <v>2820</v>
      </c>
      <c r="B1446" s="12" t="s">
        <v>2821</v>
      </c>
      <c r="C1446" s="12" t="s">
        <v>22</v>
      </c>
      <c r="D1446" s="12" t="s">
        <v>48</v>
      </c>
      <c r="E1446" s="12" t="s">
        <v>38</v>
      </c>
      <c r="F1446" s="12" t="s">
        <v>53</v>
      </c>
      <c r="G1446" s="13" t="n">
        <v>124500</v>
      </c>
      <c r="H1446" s="12" t="n">
        <v>72</v>
      </c>
      <c r="I1446" s="12" t="n">
        <v>53</v>
      </c>
      <c r="J1446" s="12" t="n">
        <v>0</v>
      </c>
      <c r="K1446" s="14" t="n">
        <v>0.11</v>
      </c>
      <c r="L1446" s="12" t="s">
        <v>39</v>
      </c>
      <c r="M1446" s="15" t="n">
        <f aca="false">IF(AND(H1446&lt;=Criteria!$C$6,J1446&lt;=Criteria!$C$7,L1446="Yes",OR(C1446&lt;&gt;"Catering",K1446&gt;=Criteria!$C$8),D1446&lt;&gt;Criteria!$C$9),1,0)</f>
        <v>1</v>
      </c>
    </row>
    <row r="1447" customFormat="false" ht="15" hidden="false" customHeight="false" outlineLevel="0" collapsed="false">
      <c r="A1447" s="8" t="s">
        <v>2822</v>
      </c>
      <c r="B1447" s="8" t="s">
        <v>2823</v>
      </c>
      <c r="C1447" s="8" t="s">
        <v>32</v>
      </c>
      <c r="D1447" s="8" t="s">
        <v>48</v>
      </c>
      <c r="E1447" s="8" t="s">
        <v>38</v>
      </c>
      <c r="F1447" s="8" t="s">
        <v>33</v>
      </c>
      <c r="G1447" s="9" t="n">
        <v>233700</v>
      </c>
      <c r="H1447" s="8" t="n">
        <v>48</v>
      </c>
      <c r="I1447" s="8" t="n">
        <v>40</v>
      </c>
      <c r="J1447" s="8" t="n">
        <v>0</v>
      </c>
      <c r="K1447" s="10" t="n">
        <v>0.09</v>
      </c>
      <c r="L1447" s="8" t="s">
        <v>39</v>
      </c>
      <c r="M1447" s="11" t="n">
        <f aca="false">IF(AND(H1447&lt;=Criteria!$C$6,J1447&lt;=Criteria!$C$7,L1447="Yes",OR(C1447&lt;&gt;"Catering",K1447&gt;=Criteria!$C$8),D1447&lt;&gt;Criteria!$C$9),1,0)</f>
        <v>1</v>
      </c>
    </row>
    <row r="1448" customFormat="false" ht="15" hidden="false" customHeight="false" outlineLevel="0" collapsed="false">
      <c r="A1448" s="12" t="s">
        <v>2824</v>
      </c>
      <c r="B1448" s="12" t="s">
        <v>2749</v>
      </c>
      <c r="C1448" s="12" t="s">
        <v>32</v>
      </c>
      <c r="D1448" s="12" t="s">
        <v>37</v>
      </c>
      <c r="E1448" s="12" t="s">
        <v>38</v>
      </c>
      <c r="F1448" s="12" t="s">
        <v>25</v>
      </c>
      <c r="G1448" s="13" t="n">
        <v>106900</v>
      </c>
      <c r="H1448" s="12" t="n">
        <v>84</v>
      </c>
      <c r="I1448" s="12" t="n">
        <v>28</v>
      </c>
      <c r="J1448" s="12" t="n">
        <v>0</v>
      </c>
      <c r="K1448" s="14" t="n">
        <v>0.09</v>
      </c>
      <c r="L1448" s="12" t="s">
        <v>39</v>
      </c>
      <c r="M1448" s="15" t="n">
        <f aca="false">IF(AND(H1448&lt;=Criteria!$C$6,J1448&lt;=Criteria!$C$7,L1448="Yes",OR(C1448&lt;&gt;"Catering",K1448&gt;=Criteria!$C$8),D1448&lt;&gt;Criteria!$C$9),1,0)</f>
        <v>0</v>
      </c>
    </row>
    <row r="1449" customFormat="false" ht="15" hidden="false" customHeight="false" outlineLevel="0" collapsed="false">
      <c r="A1449" s="8" t="s">
        <v>2825</v>
      </c>
      <c r="B1449" s="8" t="s">
        <v>2826</v>
      </c>
      <c r="C1449" s="8" t="s">
        <v>32</v>
      </c>
      <c r="D1449" s="8" t="s">
        <v>108</v>
      </c>
      <c r="E1449" s="8" t="s">
        <v>108</v>
      </c>
      <c r="F1449" s="8" t="s">
        <v>53</v>
      </c>
      <c r="G1449" s="9" t="n">
        <v>218400</v>
      </c>
      <c r="H1449" s="8" t="n">
        <v>36</v>
      </c>
      <c r="I1449" s="8" t="n">
        <v>23</v>
      </c>
      <c r="J1449" s="8" t="n">
        <v>0</v>
      </c>
      <c r="K1449" s="10" t="n">
        <v>0.12</v>
      </c>
      <c r="L1449" s="8" t="s">
        <v>39</v>
      </c>
      <c r="M1449" s="11" t="n">
        <f aca="false">IF(AND(H1449&lt;=Criteria!$C$6,J1449&lt;=Criteria!$C$7,L1449="Yes",OR(C1449&lt;&gt;"Catering",K1449&gt;=Criteria!$C$8),D1449&lt;&gt;Criteria!$C$9),1,0)</f>
        <v>1</v>
      </c>
    </row>
    <row r="1450" customFormat="false" ht="15" hidden="false" customHeight="false" outlineLevel="0" collapsed="false">
      <c r="A1450" s="12" t="s">
        <v>2827</v>
      </c>
      <c r="B1450" s="12" t="s">
        <v>2828</v>
      </c>
      <c r="C1450" s="12" t="s">
        <v>36</v>
      </c>
      <c r="D1450" s="12" t="s">
        <v>42</v>
      </c>
      <c r="E1450" s="12" t="s">
        <v>38</v>
      </c>
      <c r="F1450" s="12" t="s">
        <v>53</v>
      </c>
      <c r="G1450" s="13" t="n">
        <v>203400</v>
      </c>
      <c r="H1450" s="12" t="n">
        <v>84</v>
      </c>
      <c r="I1450" s="12" t="n">
        <v>74</v>
      </c>
      <c r="J1450" s="12" t="n">
        <v>0</v>
      </c>
      <c r="K1450" s="14" t="n">
        <v>0.21</v>
      </c>
      <c r="L1450" s="12" t="s">
        <v>39</v>
      </c>
      <c r="M1450" s="15" t="n">
        <f aca="false">IF(AND(H1450&lt;=Criteria!$C$6,J1450&lt;=Criteria!$C$7,L1450="Yes",OR(C1450&lt;&gt;"Catering",K1450&gt;=Criteria!$C$8),D1450&lt;&gt;Criteria!$C$9),1,0)</f>
        <v>0</v>
      </c>
    </row>
    <row r="1451" customFormat="false" ht="15" hidden="false" customHeight="false" outlineLevel="0" collapsed="false">
      <c r="A1451" s="8" t="s">
        <v>2829</v>
      </c>
      <c r="B1451" s="8" t="s">
        <v>2830</v>
      </c>
      <c r="C1451" s="8" t="s">
        <v>32</v>
      </c>
      <c r="D1451" s="8" t="s">
        <v>37</v>
      </c>
      <c r="E1451" s="8" t="s">
        <v>38</v>
      </c>
      <c r="F1451" s="8" t="s">
        <v>53</v>
      </c>
      <c r="G1451" s="9" t="n">
        <v>98700</v>
      </c>
      <c r="H1451" s="8" t="n">
        <v>72</v>
      </c>
      <c r="I1451" s="8" t="n">
        <v>39</v>
      </c>
      <c r="J1451" s="8" t="n">
        <v>0</v>
      </c>
      <c r="K1451" s="10" t="n">
        <v>0.14</v>
      </c>
      <c r="L1451" s="8" t="s">
        <v>39</v>
      </c>
      <c r="M1451" s="11" t="n">
        <f aca="false">IF(AND(H1451&lt;=Criteria!$C$6,J1451&lt;=Criteria!$C$7,L1451="Yes",OR(C1451&lt;&gt;"Catering",K1451&gt;=Criteria!$C$8),D1451&lt;&gt;Criteria!$C$9),1,0)</f>
        <v>1</v>
      </c>
    </row>
    <row r="1452" customFormat="false" ht="15" hidden="false" customHeight="false" outlineLevel="0" collapsed="false">
      <c r="A1452" s="12" t="s">
        <v>2831</v>
      </c>
      <c r="B1452" s="12" t="s">
        <v>2832</v>
      </c>
      <c r="C1452" s="12" t="s">
        <v>32</v>
      </c>
      <c r="D1452" s="12" t="s">
        <v>37</v>
      </c>
      <c r="E1452" s="12" t="s">
        <v>38</v>
      </c>
      <c r="F1452" s="12" t="s">
        <v>33</v>
      </c>
      <c r="G1452" s="13" t="n">
        <v>111600</v>
      </c>
      <c r="H1452" s="12" t="n">
        <v>48</v>
      </c>
      <c r="I1452" s="12" t="n">
        <v>30</v>
      </c>
      <c r="J1452" s="12" t="n">
        <v>0</v>
      </c>
      <c r="K1452" s="14" t="n">
        <v>0.18</v>
      </c>
      <c r="L1452" s="12" t="s">
        <v>39</v>
      </c>
      <c r="M1452" s="15" t="n">
        <f aca="false">IF(AND(H1452&lt;=Criteria!$C$6,J1452&lt;=Criteria!$C$7,L1452="Yes",OR(C1452&lt;&gt;"Catering",K1452&gt;=Criteria!$C$8),D1452&lt;&gt;Criteria!$C$9),1,0)</f>
        <v>1</v>
      </c>
    </row>
    <row r="1453" customFormat="false" ht="15" hidden="false" customHeight="false" outlineLevel="0" collapsed="false">
      <c r="A1453" s="8" t="s">
        <v>2833</v>
      </c>
      <c r="B1453" s="8" t="s">
        <v>2834</v>
      </c>
      <c r="C1453" s="8" t="s">
        <v>36</v>
      </c>
      <c r="D1453" s="8" t="s">
        <v>42</v>
      </c>
      <c r="E1453" s="8" t="s">
        <v>38</v>
      </c>
      <c r="F1453" s="8" t="s">
        <v>33</v>
      </c>
      <c r="G1453" s="9" t="n">
        <v>276300</v>
      </c>
      <c r="H1453" s="8" t="n">
        <v>48</v>
      </c>
      <c r="I1453" s="8" t="n">
        <v>37</v>
      </c>
      <c r="J1453" s="8" t="n">
        <v>0</v>
      </c>
      <c r="K1453" s="10" t="n">
        <v>0.07</v>
      </c>
      <c r="L1453" s="8" t="s">
        <v>39</v>
      </c>
      <c r="M1453" s="11" t="n">
        <f aca="false">IF(AND(H1453&lt;=Criteria!$C$6,J1453&lt;=Criteria!$C$7,L1453="Yes",OR(C1453&lt;&gt;"Catering",K1453&gt;=Criteria!$C$8),D1453&lt;&gt;Criteria!$C$9),1,0)</f>
        <v>1</v>
      </c>
    </row>
    <row r="1454" customFormat="false" ht="15" hidden="false" customHeight="false" outlineLevel="0" collapsed="false">
      <c r="A1454" s="12" t="s">
        <v>2835</v>
      </c>
      <c r="B1454" s="12" t="s">
        <v>2836</v>
      </c>
      <c r="C1454" s="12" t="s">
        <v>22</v>
      </c>
      <c r="D1454" s="12" t="s">
        <v>108</v>
      </c>
      <c r="E1454" s="12" t="s">
        <v>108</v>
      </c>
      <c r="F1454" s="12" t="s">
        <v>53</v>
      </c>
      <c r="G1454" s="13" t="n">
        <v>42700</v>
      </c>
      <c r="H1454" s="12" t="n">
        <v>72</v>
      </c>
      <c r="I1454" s="12" t="n">
        <v>46</v>
      </c>
      <c r="J1454" s="12" t="n">
        <v>0</v>
      </c>
      <c r="K1454" s="14" t="n">
        <v>0.15</v>
      </c>
      <c r="L1454" s="12" t="s">
        <v>39</v>
      </c>
      <c r="M1454" s="15" t="n">
        <f aca="false">IF(AND(H1454&lt;=Criteria!$C$6,J1454&lt;=Criteria!$C$7,L1454="Yes",OR(C1454&lt;&gt;"Catering",K1454&gt;=Criteria!$C$8),D1454&lt;&gt;Criteria!$C$9),1,0)</f>
        <v>1</v>
      </c>
    </row>
    <row r="1455" customFormat="false" ht="15" hidden="false" customHeight="false" outlineLevel="0" collapsed="false">
      <c r="A1455" s="8" t="s">
        <v>2837</v>
      </c>
      <c r="B1455" s="8" t="s">
        <v>2838</v>
      </c>
      <c r="C1455" s="8" t="s">
        <v>32</v>
      </c>
      <c r="D1455" s="8" t="s">
        <v>108</v>
      </c>
      <c r="E1455" s="8" t="s">
        <v>108</v>
      </c>
      <c r="F1455" s="8" t="s">
        <v>25</v>
      </c>
      <c r="G1455" s="9" t="n">
        <v>149200</v>
      </c>
      <c r="H1455" s="8" t="n">
        <v>48</v>
      </c>
      <c r="I1455" s="8" t="n">
        <v>39</v>
      </c>
      <c r="J1455" s="8" t="n">
        <v>0</v>
      </c>
      <c r="K1455" s="10" t="n">
        <v>0.2</v>
      </c>
      <c r="L1455" s="8" t="s">
        <v>39</v>
      </c>
      <c r="M1455" s="11" t="n">
        <f aca="false">IF(AND(H1455&lt;=Criteria!$C$6,J1455&lt;=Criteria!$C$7,L1455="Yes",OR(C1455&lt;&gt;"Catering",K1455&gt;=Criteria!$C$8),D1455&lt;&gt;Criteria!$C$9),1,0)</f>
        <v>1</v>
      </c>
    </row>
    <row r="1456" customFormat="false" ht="15" hidden="false" customHeight="false" outlineLevel="0" collapsed="false">
      <c r="A1456" s="12" t="s">
        <v>2839</v>
      </c>
      <c r="B1456" s="12" t="s">
        <v>2840</v>
      </c>
      <c r="C1456" s="12" t="s">
        <v>32</v>
      </c>
      <c r="D1456" s="12" t="s">
        <v>37</v>
      </c>
      <c r="E1456" s="12" t="s">
        <v>38</v>
      </c>
      <c r="F1456" s="12" t="s">
        <v>33</v>
      </c>
      <c r="G1456" s="13" t="n">
        <v>235900</v>
      </c>
      <c r="H1456" s="12" t="n">
        <v>60</v>
      </c>
      <c r="I1456" s="12" t="n">
        <v>53</v>
      </c>
      <c r="J1456" s="12" t="n">
        <v>0</v>
      </c>
      <c r="K1456" s="14" t="n">
        <v>0.23</v>
      </c>
      <c r="L1456" s="12" t="s">
        <v>39</v>
      </c>
      <c r="M1456" s="15" t="n">
        <f aca="false">IF(AND(H1456&lt;=Criteria!$C$6,J1456&lt;=Criteria!$C$7,L1456="Yes",OR(C1456&lt;&gt;"Catering",K1456&gt;=Criteria!$C$8),D1456&lt;&gt;Criteria!$C$9),1,0)</f>
        <v>1</v>
      </c>
    </row>
    <row r="1457" customFormat="false" ht="15" hidden="false" customHeight="false" outlineLevel="0" collapsed="false">
      <c r="A1457" s="8" t="s">
        <v>2841</v>
      </c>
      <c r="B1457" s="8" t="s">
        <v>2842</v>
      </c>
      <c r="C1457" s="8" t="s">
        <v>22</v>
      </c>
      <c r="D1457" s="8" t="s">
        <v>42</v>
      </c>
      <c r="E1457" s="8" t="s">
        <v>38</v>
      </c>
      <c r="F1457" s="8" t="s">
        <v>33</v>
      </c>
      <c r="G1457" s="9" t="n">
        <v>92700</v>
      </c>
      <c r="H1457" s="8" t="n">
        <v>48</v>
      </c>
      <c r="I1457" s="8" t="n">
        <v>16</v>
      </c>
      <c r="J1457" s="8" t="n">
        <v>0</v>
      </c>
      <c r="K1457" s="10" t="n">
        <v>0.14</v>
      </c>
      <c r="L1457" s="8" t="s">
        <v>39</v>
      </c>
      <c r="M1457" s="11" t="n">
        <f aca="false">IF(AND(H1457&lt;=Criteria!$C$6,J1457&lt;=Criteria!$C$7,L1457="Yes",OR(C1457&lt;&gt;"Catering",K1457&gt;=Criteria!$C$8),D1457&lt;&gt;Criteria!$C$9),1,0)</f>
        <v>1</v>
      </c>
    </row>
    <row r="1458" customFormat="false" ht="15" hidden="false" customHeight="false" outlineLevel="0" collapsed="false">
      <c r="A1458" s="12" t="s">
        <v>2843</v>
      </c>
      <c r="B1458" s="12" t="s">
        <v>2844</v>
      </c>
      <c r="C1458" s="12" t="s">
        <v>22</v>
      </c>
      <c r="D1458" s="12" t="s">
        <v>37</v>
      </c>
      <c r="E1458" s="12" t="s">
        <v>38</v>
      </c>
      <c r="F1458" s="12" t="s">
        <v>53</v>
      </c>
      <c r="G1458" s="13" t="n">
        <v>70800</v>
      </c>
      <c r="H1458" s="12" t="n">
        <v>60</v>
      </c>
      <c r="I1458" s="12" t="n">
        <v>25</v>
      </c>
      <c r="J1458" s="12" t="n">
        <v>0</v>
      </c>
      <c r="K1458" s="14" t="n">
        <v>0.18</v>
      </c>
      <c r="L1458" s="12" t="s">
        <v>39</v>
      </c>
      <c r="M1458" s="15" t="n">
        <f aca="false">IF(AND(H1458&lt;=Criteria!$C$6,J1458&lt;=Criteria!$C$7,L1458="Yes",OR(C1458&lt;&gt;"Catering",K1458&gt;=Criteria!$C$8),D1458&lt;&gt;Criteria!$C$9),1,0)</f>
        <v>1</v>
      </c>
    </row>
    <row r="1459" customFormat="false" ht="15" hidden="false" customHeight="false" outlineLevel="0" collapsed="false">
      <c r="A1459" s="8" t="s">
        <v>2845</v>
      </c>
      <c r="B1459" s="8" t="s">
        <v>2846</v>
      </c>
      <c r="C1459" s="8" t="s">
        <v>32</v>
      </c>
      <c r="D1459" s="8" t="s">
        <v>37</v>
      </c>
      <c r="E1459" s="8" t="s">
        <v>38</v>
      </c>
      <c r="F1459" s="8" t="s">
        <v>33</v>
      </c>
      <c r="G1459" s="9" t="n">
        <v>205800</v>
      </c>
      <c r="H1459" s="8" t="n">
        <v>72</v>
      </c>
      <c r="I1459" s="8" t="n">
        <v>68</v>
      </c>
      <c r="J1459" s="8" t="n">
        <v>0</v>
      </c>
      <c r="K1459" s="10" t="n">
        <v>0.07</v>
      </c>
      <c r="L1459" s="8" t="s">
        <v>39</v>
      </c>
      <c r="M1459" s="11" t="n">
        <f aca="false">IF(AND(H1459&lt;=Criteria!$C$6,J1459&lt;=Criteria!$C$7,L1459="Yes",OR(C1459&lt;&gt;"Catering",K1459&gt;=Criteria!$C$8),D1459&lt;&gt;Criteria!$C$9),1,0)</f>
        <v>1</v>
      </c>
    </row>
    <row r="1460" customFormat="false" ht="15" hidden="false" customHeight="false" outlineLevel="0" collapsed="false">
      <c r="A1460" s="12" t="s">
        <v>2847</v>
      </c>
      <c r="B1460" s="12" t="s">
        <v>2848</v>
      </c>
      <c r="C1460" s="12" t="s">
        <v>32</v>
      </c>
      <c r="D1460" s="12" t="s">
        <v>37</v>
      </c>
      <c r="E1460" s="12" t="s">
        <v>38</v>
      </c>
      <c r="F1460" s="12" t="s">
        <v>33</v>
      </c>
      <c r="G1460" s="13" t="n">
        <v>135500</v>
      </c>
      <c r="H1460" s="12" t="n">
        <v>60</v>
      </c>
      <c r="I1460" s="12" t="n">
        <v>33</v>
      </c>
      <c r="J1460" s="12" t="n">
        <v>0</v>
      </c>
      <c r="K1460" s="14" t="n">
        <v>0.14</v>
      </c>
      <c r="L1460" s="12" t="s">
        <v>39</v>
      </c>
      <c r="M1460" s="15" t="n">
        <f aca="false">IF(AND(H1460&lt;=Criteria!$C$6,J1460&lt;=Criteria!$C$7,L1460="Yes",OR(C1460&lt;&gt;"Catering",K1460&gt;=Criteria!$C$8),D1460&lt;&gt;Criteria!$C$9),1,0)</f>
        <v>1</v>
      </c>
    </row>
    <row r="1461" customFormat="false" ht="15" hidden="false" customHeight="false" outlineLevel="0" collapsed="false">
      <c r="A1461" s="8" t="s">
        <v>2849</v>
      </c>
      <c r="B1461" s="8" t="s">
        <v>2850</v>
      </c>
      <c r="C1461" s="8" t="s">
        <v>32</v>
      </c>
      <c r="D1461" s="8" t="s">
        <v>48</v>
      </c>
      <c r="E1461" s="8" t="s">
        <v>38</v>
      </c>
      <c r="F1461" s="8" t="s">
        <v>33</v>
      </c>
      <c r="G1461" s="9" t="n">
        <v>226900</v>
      </c>
      <c r="H1461" s="8" t="n">
        <v>36</v>
      </c>
      <c r="I1461" s="8" t="n">
        <v>10</v>
      </c>
      <c r="J1461" s="8" t="n">
        <v>0</v>
      </c>
      <c r="K1461" s="10" t="n">
        <v>0.22</v>
      </c>
      <c r="L1461" s="8" t="s">
        <v>39</v>
      </c>
      <c r="M1461" s="11" t="n">
        <f aca="false">IF(AND(H1461&lt;=Criteria!$C$6,J1461&lt;=Criteria!$C$7,L1461="Yes",OR(C1461&lt;&gt;"Catering",K1461&gt;=Criteria!$C$8),D1461&lt;&gt;Criteria!$C$9),1,0)</f>
        <v>1</v>
      </c>
    </row>
    <row r="1462" customFormat="false" ht="15" hidden="false" customHeight="false" outlineLevel="0" collapsed="false">
      <c r="A1462" s="12" t="s">
        <v>2851</v>
      </c>
      <c r="B1462" s="12" t="s">
        <v>2852</v>
      </c>
      <c r="C1462" s="12" t="s">
        <v>32</v>
      </c>
      <c r="D1462" s="12" t="s">
        <v>37</v>
      </c>
      <c r="E1462" s="12" t="s">
        <v>38</v>
      </c>
      <c r="F1462" s="12" t="s">
        <v>25</v>
      </c>
      <c r="G1462" s="13" t="n">
        <v>244600</v>
      </c>
      <c r="H1462" s="12" t="n">
        <v>48</v>
      </c>
      <c r="I1462" s="12" t="n">
        <v>40</v>
      </c>
      <c r="J1462" s="12" t="n">
        <v>0</v>
      </c>
      <c r="K1462" s="14" t="n">
        <v>0.11</v>
      </c>
      <c r="L1462" s="12" t="s">
        <v>39</v>
      </c>
      <c r="M1462" s="15" t="n">
        <f aca="false">IF(AND(H1462&lt;=Criteria!$C$6,J1462&lt;=Criteria!$C$7,L1462="Yes",OR(C1462&lt;&gt;"Catering",K1462&gt;=Criteria!$C$8),D1462&lt;&gt;Criteria!$C$9),1,0)</f>
        <v>1</v>
      </c>
    </row>
    <row r="1463" customFormat="false" ht="15" hidden="false" customHeight="false" outlineLevel="0" collapsed="false">
      <c r="A1463" s="8" t="s">
        <v>2853</v>
      </c>
      <c r="B1463" s="8" t="s">
        <v>2854</v>
      </c>
      <c r="C1463" s="8" t="s">
        <v>22</v>
      </c>
      <c r="D1463" s="8" t="s">
        <v>61</v>
      </c>
      <c r="E1463" s="8" t="s">
        <v>24</v>
      </c>
      <c r="F1463" s="8" t="s">
        <v>33</v>
      </c>
      <c r="G1463" s="9" t="n">
        <v>96500</v>
      </c>
      <c r="H1463" s="8" t="n">
        <v>72</v>
      </c>
      <c r="I1463" s="8" t="n">
        <v>39</v>
      </c>
      <c r="J1463" s="8" t="n">
        <v>0</v>
      </c>
      <c r="K1463" s="10" t="n">
        <v>0</v>
      </c>
      <c r="L1463" s="8" t="s">
        <v>39</v>
      </c>
      <c r="M1463" s="11" t="n">
        <f aca="false">IF(AND(H1463&lt;=Criteria!$C$6,J1463&lt;=Criteria!$C$7,L1463="Yes",OR(C1463&lt;&gt;"Catering",K1463&gt;=Criteria!$C$8),D1463&lt;&gt;Criteria!$C$9),1,0)</f>
        <v>0</v>
      </c>
    </row>
    <row r="1464" customFormat="false" ht="15" hidden="false" customHeight="false" outlineLevel="0" collapsed="false">
      <c r="A1464" s="12" t="s">
        <v>2855</v>
      </c>
      <c r="B1464" s="12" t="s">
        <v>2856</v>
      </c>
      <c r="C1464" s="12" t="s">
        <v>22</v>
      </c>
      <c r="D1464" s="12" t="s">
        <v>46</v>
      </c>
      <c r="E1464" s="12" t="s">
        <v>24</v>
      </c>
      <c r="F1464" s="12" t="s">
        <v>25</v>
      </c>
      <c r="G1464" s="13" t="n">
        <v>47700</v>
      </c>
      <c r="H1464" s="12" t="n">
        <v>60</v>
      </c>
      <c r="I1464" s="12" t="n">
        <v>46</v>
      </c>
      <c r="J1464" s="12" t="n">
        <v>0</v>
      </c>
      <c r="K1464" s="14" t="n">
        <v>0.06</v>
      </c>
      <c r="L1464" s="12" t="s">
        <v>39</v>
      </c>
      <c r="M1464" s="15" t="n">
        <f aca="false">IF(AND(H1464&lt;=Criteria!$C$6,J1464&lt;=Criteria!$C$7,L1464="Yes",OR(C1464&lt;&gt;"Catering",K1464&gt;=Criteria!$C$8),D1464&lt;&gt;Criteria!$C$9),1,0)</f>
        <v>0</v>
      </c>
    </row>
    <row r="1465" customFormat="false" ht="15" hidden="false" customHeight="false" outlineLevel="0" collapsed="false">
      <c r="A1465" s="8" t="s">
        <v>2857</v>
      </c>
      <c r="B1465" s="8" t="s">
        <v>2858</v>
      </c>
      <c r="C1465" s="8" t="s">
        <v>36</v>
      </c>
      <c r="D1465" s="8" t="s">
        <v>61</v>
      </c>
      <c r="E1465" s="8" t="s">
        <v>24</v>
      </c>
      <c r="F1465" s="8" t="s">
        <v>33</v>
      </c>
      <c r="G1465" s="9" t="n">
        <v>288000</v>
      </c>
      <c r="H1465" s="8" t="n">
        <v>36</v>
      </c>
      <c r="I1465" s="8" t="n">
        <v>22</v>
      </c>
      <c r="J1465" s="8" t="n">
        <v>0</v>
      </c>
      <c r="K1465" s="10" t="n">
        <v>0.17</v>
      </c>
      <c r="L1465" s="8" t="s">
        <v>39</v>
      </c>
      <c r="M1465" s="11" t="n">
        <f aca="false">IF(AND(H1465&lt;=Criteria!$C$6,J1465&lt;=Criteria!$C$7,L1465="Yes",OR(C1465&lt;&gt;"Catering",K1465&gt;=Criteria!$C$8),D1465&lt;&gt;Criteria!$C$9),1,0)</f>
        <v>1</v>
      </c>
    </row>
    <row r="1466" customFormat="false" ht="15" hidden="false" customHeight="false" outlineLevel="0" collapsed="false">
      <c r="A1466" s="12" t="s">
        <v>2859</v>
      </c>
      <c r="B1466" s="12" t="s">
        <v>2860</v>
      </c>
      <c r="C1466" s="12" t="s">
        <v>22</v>
      </c>
      <c r="D1466" s="12" t="s">
        <v>42</v>
      </c>
      <c r="E1466" s="12" t="s">
        <v>38</v>
      </c>
      <c r="F1466" s="12" t="s">
        <v>25</v>
      </c>
      <c r="G1466" s="13" t="n">
        <v>93500</v>
      </c>
      <c r="H1466" s="12" t="n">
        <v>36</v>
      </c>
      <c r="I1466" s="12" t="n">
        <v>9</v>
      </c>
      <c r="J1466" s="12" t="n">
        <v>0</v>
      </c>
      <c r="K1466" s="14" t="n">
        <v>0.07</v>
      </c>
      <c r="L1466" s="12" t="s">
        <v>39</v>
      </c>
      <c r="M1466" s="15" t="n">
        <f aca="false">IF(AND(H1466&lt;=Criteria!$C$6,J1466&lt;=Criteria!$C$7,L1466="Yes",OR(C1466&lt;&gt;"Catering",K1466&gt;=Criteria!$C$8),D1466&lt;&gt;Criteria!$C$9),1,0)</f>
        <v>0</v>
      </c>
    </row>
    <row r="1467" customFormat="false" ht="15" hidden="false" customHeight="false" outlineLevel="0" collapsed="false">
      <c r="A1467" s="8" t="s">
        <v>2861</v>
      </c>
      <c r="B1467" s="8" t="s">
        <v>2862</v>
      </c>
      <c r="C1467" s="8" t="s">
        <v>32</v>
      </c>
      <c r="D1467" s="8" t="s">
        <v>42</v>
      </c>
      <c r="E1467" s="8" t="s">
        <v>38</v>
      </c>
      <c r="F1467" s="8" t="s">
        <v>53</v>
      </c>
      <c r="G1467" s="9" t="n">
        <v>110200</v>
      </c>
      <c r="H1467" s="8" t="n">
        <v>72</v>
      </c>
      <c r="I1467" s="8" t="n">
        <v>48</v>
      </c>
      <c r="J1467" s="8" t="n">
        <v>0</v>
      </c>
      <c r="K1467" s="10" t="n">
        <v>0.08</v>
      </c>
      <c r="L1467" s="8" t="s">
        <v>39</v>
      </c>
      <c r="M1467" s="11" t="n">
        <f aca="false">IF(AND(H1467&lt;=Criteria!$C$6,J1467&lt;=Criteria!$C$7,L1467="Yes",OR(C1467&lt;&gt;"Catering",K1467&gt;=Criteria!$C$8),D1467&lt;&gt;Criteria!$C$9),1,0)</f>
        <v>1</v>
      </c>
    </row>
    <row r="1468" customFormat="false" ht="15" hidden="false" customHeight="false" outlineLevel="0" collapsed="false">
      <c r="A1468" s="12" t="s">
        <v>2863</v>
      </c>
      <c r="B1468" s="12" t="s">
        <v>2864</v>
      </c>
      <c r="C1468" s="12" t="s">
        <v>32</v>
      </c>
      <c r="D1468" s="12" t="s">
        <v>48</v>
      </c>
      <c r="E1468" s="12" t="s">
        <v>38</v>
      </c>
      <c r="F1468" s="12" t="s">
        <v>53</v>
      </c>
      <c r="G1468" s="13" t="n">
        <v>219400</v>
      </c>
      <c r="H1468" s="12" t="n">
        <v>72</v>
      </c>
      <c r="I1468" s="12" t="n">
        <v>61</v>
      </c>
      <c r="J1468" s="12" t="n">
        <v>0</v>
      </c>
      <c r="K1468" s="14" t="n">
        <v>0.06</v>
      </c>
      <c r="L1468" s="12" t="s">
        <v>39</v>
      </c>
      <c r="M1468" s="15" t="n">
        <f aca="false">IF(AND(H1468&lt;=Criteria!$C$6,J1468&lt;=Criteria!$C$7,L1468="Yes",OR(C1468&lt;&gt;"Catering",K1468&gt;=Criteria!$C$8),D1468&lt;&gt;Criteria!$C$9),1,0)</f>
        <v>1</v>
      </c>
    </row>
    <row r="1469" customFormat="false" ht="15" hidden="false" customHeight="false" outlineLevel="0" collapsed="false">
      <c r="A1469" s="8" t="s">
        <v>2865</v>
      </c>
      <c r="B1469" s="8" t="s">
        <v>2866</v>
      </c>
      <c r="C1469" s="8" t="s">
        <v>32</v>
      </c>
      <c r="D1469" s="8" t="s">
        <v>48</v>
      </c>
      <c r="E1469" s="8" t="s">
        <v>38</v>
      </c>
      <c r="F1469" s="8" t="s">
        <v>25</v>
      </c>
      <c r="G1469" s="9" t="n">
        <v>65900</v>
      </c>
      <c r="H1469" s="8" t="n">
        <v>60</v>
      </c>
      <c r="I1469" s="8" t="n">
        <v>55</v>
      </c>
      <c r="J1469" s="8" t="n">
        <v>0</v>
      </c>
      <c r="K1469" s="10" t="n">
        <v>0.17</v>
      </c>
      <c r="L1469" s="8" t="s">
        <v>39</v>
      </c>
      <c r="M1469" s="11" t="n">
        <f aca="false">IF(AND(H1469&lt;=Criteria!$C$6,J1469&lt;=Criteria!$C$7,L1469="Yes",OR(C1469&lt;&gt;"Catering",K1469&gt;=Criteria!$C$8),D1469&lt;&gt;Criteria!$C$9),1,0)</f>
        <v>1</v>
      </c>
    </row>
    <row r="1470" customFormat="false" ht="15" hidden="false" customHeight="false" outlineLevel="0" collapsed="false">
      <c r="A1470" s="12" t="s">
        <v>2867</v>
      </c>
      <c r="B1470" s="12" t="s">
        <v>2868</v>
      </c>
      <c r="C1470" s="12" t="s">
        <v>22</v>
      </c>
      <c r="D1470" s="12" t="s">
        <v>48</v>
      </c>
      <c r="E1470" s="12" t="s">
        <v>38</v>
      </c>
      <c r="F1470" s="12" t="s">
        <v>25</v>
      </c>
      <c r="G1470" s="13" t="n">
        <v>21600</v>
      </c>
      <c r="H1470" s="12" t="n">
        <v>60</v>
      </c>
      <c r="I1470" s="12" t="n">
        <v>50</v>
      </c>
      <c r="J1470" s="12" t="n">
        <v>0</v>
      </c>
      <c r="K1470" s="14" t="n">
        <v>0.1</v>
      </c>
      <c r="L1470" s="12" t="s">
        <v>39</v>
      </c>
      <c r="M1470" s="15" t="n">
        <f aca="false">IF(AND(H1470&lt;=Criteria!$C$6,J1470&lt;=Criteria!$C$7,L1470="Yes",OR(C1470&lt;&gt;"Catering",K1470&gt;=Criteria!$C$8),D1470&lt;&gt;Criteria!$C$9),1,0)</f>
        <v>1</v>
      </c>
    </row>
    <row r="1471" customFormat="false" ht="15" hidden="false" customHeight="false" outlineLevel="0" collapsed="false">
      <c r="A1471" s="8" t="s">
        <v>2869</v>
      </c>
      <c r="B1471" s="8" t="s">
        <v>2870</v>
      </c>
      <c r="C1471" s="8" t="s">
        <v>32</v>
      </c>
      <c r="D1471" s="8" t="s">
        <v>48</v>
      </c>
      <c r="E1471" s="8" t="s">
        <v>38</v>
      </c>
      <c r="F1471" s="8" t="s">
        <v>25</v>
      </c>
      <c r="G1471" s="9" t="n">
        <v>119300</v>
      </c>
      <c r="H1471" s="8" t="n">
        <v>36</v>
      </c>
      <c r="I1471" s="8" t="n">
        <v>25</v>
      </c>
      <c r="J1471" s="8" t="n">
        <v>0</v>
      </c>
      <c r="K1471" s="10" t="n">
        <v>0.18</v>
      </c>
      <c r="L1471" s="8" t="s">
        <v>39</v>
      </c>
      <c r="M1471" s="11" t="n">
        <f aca="false">IF(AND(H1471&lt;=Criteria!$C$6,J1471&lt;=Criteria!$C$7,L1471="Yes",OR(C1471&lt;&gt;"Catering",K1471&gt;=Criteria!$C$8),D1471&lt;&gt;Criteria!$C$9),1,0)</f>
        <v>1</v>
      </c>
    </row>
    <row r="1472" customFormat="false" ht="15" hidden="false" customHeight="false" outlineLevel="0" collapsed="false">
      <c r="A1472" s="12" t="s">
        <v>2871</v>
      </c>
      <c r="B1472" s="12" t="s">
        <v>2872</v>
      </c>
      <c r="C1472" s="12" t="s">
        <v>32</v>
      </c>
      <c r="D1472" s="12" t="s">
        <v>108</v>
      </c>
      <c r="E1472" s="12" t="s">
        <v>108</v>
      </c>
      <c r="F1472" s="12" t="s">
        <v>53</v>
      </c>
      <c r="G1472" s="13" t="n">
        <v>193100</v>
      </c>
      <c r="H1472" s="12" t="n">
        <v>72</v>
      </c>
      <c r="I1472" s="12" t="n">
        <v>36</v>
      </c>
      <c r="J1472" s="12" t="n">
        <v>0</v>
      </c>
      <c r="K1472" s="14" t="n">
        <v>0.11</v>
      </c>
      <c r="L1472" s="12" t="s">
        <v>39</v>
      </c>
      <c r="M1472" s="15" t="n">
        <f aca="false">IF(AND(H1472&lt;=Criteria!$C$6,J1472&lt;=Criteria!$C$7,L1472="Yes",OR(C1472&lt;&gt;"Catering",K1472&gt;=Criteria!$C$8),D1472&lt;&gt;Criteria!$C$9),1,0)</f>
        <v>1</v>
      </c>
    </row>
    <row r="1473" customFormat="false" ht="15" hidden="false" customHeight="false" outlineLevel="0" collapsed="false">
      <c r="A1473" s="8" t="s">
        <v>2873</v>
      </c>
      <c r="B1473" s="8" t="s">
        <v>2874</v>
      </c>
      <c r="C1473" s="8" t="s">
        <v>32</v>
      </c>
      <c r="D1473" s="8" t="s">
        <v>42</v>
      </c>
      <c r="E1473" s="8" t="s">
        <v>38</v>
      </c>
      <c r="F1473" s="8" t="s">
        <v>25</v>
      </c>
      <c r="G1473" s="9" t="n">
        <v>185100</v>
      </c>
      <c r="H1473" s="8" t="n">
        <v>36</v>
      </c>
      <c r="I1473" s="8" t="n">
        <v>12</v>
      </c>
      <c r="J1473" s="8" t="n">
        <v>0</v>
      </c>
      <c r="K1473" s="10" t="n">
        <v>0.16</v>
      </c>
      <c r="L1473" s="8" t="s">
        <v>39</v>
      </c>
      <c r="M1473" s="11" t="n">
        <f aca="false">IF(AND(H1473&lt;=Criteria!$C$6,J1473&lt;=Criteria!$C$7,L1473="Yes",OR(C1473&lt;&gt;"Catering",K1473&gt;=Criteria!$C$8),D1473&lt;&gt;Criteria!$C$9),1,0)</f>
        <v>1</v>
      </c>
    </row>
    <row r="1474" customFormat="false" ht="15" hidden="false" customHeight="false" outlineLevel="0" collapsed="false">
      <c r="A1474" s="12" t="s">
        <v>2875</v>
      </c>
      <c r="B1474" s="12" t="s">
        <v>2850</v>
      </c>
      <c r="C1474" s="12" t="s">
        <v>32</v>
      </c>
      <c r="D1474" s="12" t="s">
        <v>42</v>
      </c>
      <c r="E1474" s="12" t="s">
        <v>38</v>
      </c>
      <c r="F1474" s="12" t="s">
        <v>33</v>
      </c>
      <c r="G1474" s="13" t="n">
        <v>86100</v>
      </c>
      <c r="H1474" s="12" t="n">
        <v>60</v>
      </c>
      <c r="I1474" s="12" t="n">
        <v>37</v>
      </c>
      <c r="J1474" s="12" t="n">
        <v>0</v>
      </c>
      <c r="K1474" s="14" t="n">
        <v>0.12</v>
      </c>
      <c r="L1474" s="12" t="s">
        <v>39</v>
      </c>
      <c r="M1474" s="15" t="n">
        <f aca="false">IF(AND(H1474&lt;=Criteria!$C$6,J1474&lt;=Criteria!$C$7,L1474="Yes",OR(C1474&lt;&gt;"Catering",K1474&gt;=Criteria!$C$8),D1474&lt;&gt;Criteria!$C$9),1,0)</f>
        <v>1</v>
      </c>
    </row>
    <row r="1475" customFormat="false" ht="15" hidden="false" customHeight="false" outlineLevel="0" collapsed="false">
      <c r="A1475" s="8" t="s">
        <v>2876</v>
      </c>
      <c r="B1475" s="8" t="s">
        <v>2877</v>
      </c>
      <c r="C1475" s="8" t="s">
        <v>36</v>
      </c>
      <c r="D1475" s="8" t="s">
        <v>133</v>
      </c>
      <c r="E1475" s="8" t="s">
        <v>24</v>
      </c>
      <c r="F1475" s="8" t="s">
        <v>25</v>
      </c>
      <c r="G1475" s="9" t="n">
        <v>349700</v>
      </c>
      <c r="H1475" s="8" t="n">
        <v>72</v>
      </c>
      <c r="I1475" s="8" t="n">
        <v>19</v>
      </c>
      <c r="J1475" s="8" t="n">
        <v>0</v>
      </c>
      <c r="K1475" s="10" t="n">
        <v>0.2</v>
      </c>
      <c r="L1475" s="8" t="s">
        <v>39</v>
      </c>
      <c r="M1475" s="11" t="n">
        <f aca="false">IF(AND(H1475&lt;=Criteria!$C$6,J1475&lt;=Criteria!$C$7,L1475="Yes",OR(C1475&lt;&gt;"Catering",K1475&gt;=Criteria!$C$8),D1475&lt;&gt;Criteria!$C$9),1,0)</f>
        <v>1</v>
      </c>
    </row>
    <row r="1476" customFormat="false" ht="15" hidden="false" customHeight="false" outlineLevel="0" collapsed="false">
      <c r="A1476" s="12" t="s">
        <v>2878</v>
      </c>
      <c r="B1476" s="12" t="s">
        <v>2879</v>
      </c>
      <c r="C1476" s="12" t="s">
        <v>32</v>
      </c>
      <c r="D1476" s="12" t="s">
        <v>23</v>
      </c>
      <c r="E1476" s="12" t="s">
        <v>24</v>
      </c>
      <c r="F1476" s="12" t="s">
        <v>25</v>
      </c>
      <c r="G1476" s="13" t="n">
        <v>148100</v>
      </c>
      <c r="H1476" s="12" t="n">
        <v>36</v>
      </c>
      <c r="I1476" s="12" t="n">
        <v>11</v>
      </c>
      <c r="J1476" s="12" t="n">
        <v>0</v>
      </c>
      <c r="K1476" s="14" t="n">
        <v>0.18</v>
      </c>
      <c r="L1476" s="12" t="s">
        <v>39</v>
      </c>
      <c r="M1476" s="15" t="n">
        <f aca="false">IF(AND(H1476&lt;=Criteria!$C$6,J1476&lt;=Criteria!$C$7,L1476="Yes",OR(C1476&lt;&gt;"Catering",K1476&gt;=Criteria!$C$8),D1476&lt;&gt;Criteria!$C$9),1,0)</f>
        <v>0</v>
      </c>
    </row>
    <row r="1477" customFormat="false" ht="15" hidden="false" customHeight="false" outlineLevel="0" collapsed="false">
      <c r="A1477" s="8" t="s">
        <v>2880</v>
      </c>
      <c r="B1477" s="8" t="s">
        <v>2881</v>
      </c>
      <c r="C1477" s="8" t="s">
        <v>32</v>
      </c>
      <c r="D1477" s="8" t="s">
        <v>48</v>
      </c>
      <c r="E1477" s="8" t="s">
        <v>38</v>
      </c>
      <c r="F1477" s="8" t="s">
        <v>53</v>
      </c>
      <c r="G1477" s="9" t="n">
        <v>171300</v>
      </c>
      <c r="H1477" s="8" t="n">
        <v>60</v>
      </c>
      <c r="I1477" s="8" t="n">
        <v>17</v>
      </c>
      <c r="J1477" s="8" t="n">
        <v>0</v>
      </c>
      <c r="K1477" s="10" t="n">
        <v>0.17</v>
      </c>
      <c r="L1477" s="8" t="s">
        <v>39</v>
      </c>
      <c r="M1477" s="11" t="n">
        <f aca="false">IF(AND(H1477&lt;=Criteria!$C$6,J1477&lt;=Criteria!$C$7,L1477="Yes",OR(C1477&lt;&gt;"Catering",K1477&gt;=Criteria!$C$8),D1477&lt;&gt;Criteria!$C$9),1,0)</f>
        <v>1</v>
      </c>
    </row>
    <row r="1478" customFormat="false" ht="15" hidden="false" customHeight="false" outlineLevel="0" collapsed="false">
      <c r="A1478" s="12" t="s">
        <v>2882</v>
      </c>
      <c r="B1478" s="12" t="s">
        <v>2883</v>
      </c>
      <c r="C1478" s="12" t="s">
        <v>32</v>
      </c>
      <c r="D1478" s="12" t="s">
        <v>23</v>
      </c>
      <c r="E1478" s="12" t="s">
        <v>24</v>
      </c>
      <c r="F1478" s="12" t="s">
        <v>25</v>
      </c>
      <c r="G1478" s="13" t="n">
        <v>92100</v>
      </c>
      <c r="H1478" s="12" t="n">
        <v>48</v>
      </c>
      <c r="I1478" s="12" t="n">
        <v>28</v>
      </c>
      <c r="J1478" s="12" t="n">
        <v>0</v>
      </c>
      <c r="K1478" s="14" t="n">
        <v>0.13</v>
      </c>
      <c r="L1478" s="12" t="s">
        <v>39</v>
      </c>
      <c r="M1478" s="15" t="n">
        <f aca="false">IF(AND(H1478&lt;=Criteria!$C$6,J1478&lt;=Criteria!$C$7,L1478="Yes",OR(C1478&lt;&gt;"Catering",K1478&gt;=Criteria!$C$8),D1478&lt;&gt;Criteria!$C$9),1,0)</f>
        <v>0</v>
      </c>
    </row>
    <row r="1479" customFormat="false" ht="15" hidden="false" customHeight="false" outlineLevel="0" collapsed="false">
      <c r="A1479" s="8" t="s">
        <v>2884</v>
      </c>
      <c r="B1479" s="8" t="s">
        <v>2885</v>
      </c>
      <c r="C1479" s="8" t="s">
        <v>22</v>
      </c>
      <c r="D1479" s="8" t="s">
        <v>42</v>
      </c>
      <c r="E1479" s="8" t="s">
        <v>38</v>
      </c>
      <c r="F1479" s="8" t="s">
        <v>33</v>
      </c>
      <c r="G1479" s="9" t="n">
        <v>97700</v>
      </c>
      <c r="H1479" s="8" t="n">
        <v>48</v>
      </c>
      <c r="I1479" s="8" t="n">
        <v>32</v>
      </c>
      <c r="J1479" s="8" t="n">
        <v>0</v>
      </c>
      <c r="K1479" s="10" t="n">
        <v>0.17</v>
      </c>
      <c r="L1479" s="8" t="s">
        <v>39</v>
      </c>
      <c r="M1479" s="11" t="n">
        <f aca="false">IF(AND(H1479&lt;=Criteria!$C$6,J1479&lt;=Criteria!$C$7,L1479="Yes",OR(C1479&lt;&gt;"Catering",K1479&gt;=Criteria!$C$8),D1479&lt;&gt;Criteria!$C$9),1,0)</f>
        <v>1</v>
      </c>
    </row>
    <row r="1480" customFormat="false" ht="15" hidden="false" customHeight="false" outlineLevel="0" collapsed="false">
      <c r="A1480" s="12" t="s">
        <v>2886</v>
      </c>
      <c r="B1480" s="12" t="s">
        <v>2887</v>
      </c>
      <c r="C1480" s="12" t="s">
        <v>32</v>
      </c>
      <c r="D1480" s="12" t="s">
        <v>37</v>
      </c>
      <c r="E1480" s="12" t="s">
        <v>38</v>
      </c>
      <c r="F1480" s="12" t="s">
        <v>25</v>
      </c>
      <c r="G1480" s="13" t="n">
        <v>75800</v>
      </c>
      <c r="H1480" s="12" t="n">
        <v>36</v>
      </c>
      <c r="I1480" s="12" t="n">
        <v>29</v>
      </c>
      <c r="J1480" s="12" t="n">
        <v>0</v>
      </c>
      <c r="K1480" s="14" t="n">
        <v>0.24</v>
      </c>
      <c r="L1480" s="12" t="s">
        <v>39</v>
      </c>
      <c r="M1480" s="15" t="n">
        <f aca="false">IF(AND(H1480&lt;=Criteria!$C$6,J1480&lt;=Criteria!$C$7,L1480="Yes",OR(C1480&lt;&gt;"Catering",K1480&gt;=Criteria!$C$8),D1480&lt;&gt;Criteria!$C$9),1,0)</f>
        <v>1</v>
      </c>
    </row>
    <row r="1481" customFormat="false" ht="15" hidden="false" customHeight="false" outlineLevel="0" collapsed="false">
      <c r="A1481" s="8" t="s">
        <v>2888</v>
      </c>
      <c r="B1481" s="8" t="s">
        <v>2889</v>
      </c>
      <c r="C1481" s="8" t="s">
        <v>22</v>
      </c>
      <c r="D1481" s="8" t="s">
        <v>42</v>
      </c>
      <c r="E1481" s="8" t="s">
        <v>38</v>
      </c>
      <c r="F1481" s="8" t="s">
        <v>25</v>
      </c>
      <c r="G1481" s="9" t="n">
        <v>73200</v>
      </c>
      <c r="H1481" s="8" t="n">
        <v>48</v>
      </c>
      <c r="I1481" s="8" t="n">
        <v>22</v>
      </c>
      <c r="J1481" s="8" t="n">
        <v>0</v>
      </c>
      <c r="K1481" s="10" t="n">
        <v>0.14</v>
      </c>
      <c r="L1481" s="8" t="s">
        <v>39</v>
      </c>
      <c r="M1481" s="11" t="n">
        <f aca="false">IF(AND(H1481&lt;=Criteria!$C$6,J1481&lt;=Criteria!$C$7,L1481="Yes",OR(C1481&lt;&gt;"Catering",K1481&gt;=Criteria!$C$8),D1481&lt;&gt;Criteria!$C$9),1,0)</f>
        <v>1</v>
      </c>
    </row>
    <row r="1482" customFormat="false" ht="15" hidden="false" customHeight="false" outlineLevel="0" collapsed="false">
      <c r="A1482" s="12" t="s">
        <v>2890</v>
      </c>
      <c r="B1482" s="12" t="s">
        <v>2891</v>
      </c>
      <c r="C1482" s="12" t="s">
        <v>32</v>
      </c>
      <c r="D1482" s="12" t="s">
        <v>48</v>
      </c>
      <c r="E1482" s="12" t="s">
        <v>38</v>
      </c>
      <c r="F1482" s="12" t="s">
        <v>53</v>
      </c>
      <c r="G1482" s="13" t="n">
        <v>199700</v>
      </c>
      <c r="H1482" s="12" t="n">
        <v>72</v>
      </c>
      <c r="I1482" s="12" t="n">
        <v>50</v>
      </c>
      <c r="J1482" s="12" t="n">
        <v>0</v>
      </c>
      <c r="K1482" s="14" t="n">
        <v>0.06</v>
      </c>
      <c r="L1482" s="12" t="s">
        <v>39</v>
      </c>
      <c r="M1482" s="15" t="n">
        <f aca="false">IF(AND(H1482&lt;=Criteria!$C$6,J1482&lt;=Criteria!$C$7,L1482="Yes",OR(C1482&lt;&gt;"Catering",K1482&gt;=Criteria!$C$8),D1482&lt;&gt;Criteria!$C$9),1,0)</f>
        <v>1</v>
      </c>
    </row>
    <row r="1483" customFormat="false" ht="15" hidden="false" customHeight="false" outlineLevel="0" collapsed="false">
      <c r="A1483" s="8" t="s">
        <v>2892</v>
      </c>
      <c r="B1483" s="8" t="s">
        <v>2893</v>
      </c>
      <c r="C1483" s="8" t="s">
        <v>36</v>
      </c>
      <c r="D1483" s="8" t="s">
        <v>75</v>
      </c>
      <c r="E1483" s="8" t="s">
        <v>24</v>
      </c>
      <c r="F1483" s="8" t="s">
        <v>33</v>
      </c>
      <c r="G1483" s="9" t="n">
        <v>217000</v>
      </c>
      <c r="H1483" s="8" t="n">
        <v>60</v>
      </c>
      <c r="I1483" s="8" t="n">
        <v>47</v>
      </c>
      <c r="J1483" s="8" t="n">
        <v>0</v>
      </c>
      <c r="K1483" s="10" t="n">
        <v>0.2</v>
      </c>
      <c r="L1483" s="8" t="s">
        <v>39</v>
      </c>
      <c r="M1483" s="11" t="n">
        <f aca="false">IF(AND(H1483&lt;=Criteria!$C$6,J1483&lt;=Criteria!$C$7,L1483="Yes",OR(C1483&lt;&gt;"Catering",K1483&gt;=Criteria!$C$8),D1483&lt;&gt;Criteria!$C$9),1,0)</f>
        <v>1</v>
      </c>
    </row>
    <row r="1484" customFormat="false" ht="15" hidden="false" customHeight="false" outlineLevel="0" collapsed="false">
      <c r="A1484" s="12" t="s">
        <v>2894</v>
      </c>
      <c r="B1484" s="12" t="s">
        <v>2895</v>
      </c>
      <c r="C1484" s="12" t="s">
        <v>32</v>
      </c>
      <c r="D1484" s="12" t="s">
        <v>42</v>
      </c>
      <c r="E1484" s="12" t="s">
        <v>38</v>
      </c>
      <c r="F1484" s="12" t="s">
        <v>33</v>
      </c>
      <c r="G1484" s="13" t="n">
        <v>79400</v>
      </c>
      <c r="H1484" s="12" t="n">
        <v>72</v>
      </c>
      <c r="I1484" s="12" t="n">
        <v>38</v>
      </c>
      <c r="J1484" s="12" t="n">
        <v>0</v>
      </c>
      <c r="K1484" s="14" t="n">
        <v>0.18</v>
      </c>
      <c r="L1484" s="12" t="s">
        <v>39</v>
      </c>
      <c r="M1484" s="15" t="n">
        <f aca="false">IF(AND(H1484&lt;=Criteria!$C$6,J1484&lt;=Criteria!$C$7,L1484="Yes",OR(C1484&lt;&gt;"Catering",K1484&gt;=Criteria!$C$8),D1484&lt;&gt;Criteria!$C$9),1,0)</f>
        <v>1</v>
      </c>
    </row>
    <row r="1485" customFormat="false" ht="15" hidden="false" customHeight="false" outlineLevel="0" collapsed="false">
      <c r="A1485" s="8" t="s">
        <v>2896</v>
      </c>
      <c r="B1485" s="8" t="s">
        <v>2897</v>
      </c>
      <c r="C1485" s="8" t="s">
        <v>32</v>
      </c>
      <c r="D1485" s="8" t="s">
        <v>48</v>
      </c>
      <c r="E1485" s="8" t="s">
        <v>38</v>
      </c>
      <c r="F1485" s="8" t="s">
        <v>33</v>
      </c>
      <c r="G1485" s="9" t="n">
        <v>155100</v>
      </c>
      <c r="H1485" s="8" t="n">
        <v>72</v>
      </c>
      <c r="I1485" s="8" t="n">
        <v>53</v>
      </c>
      <c r="J1485" s="8" t="n">
        <v>0</v>
      </c>
      <c r="K1485" s="10" t="n">
        <v>0.1</v>
      </c>
      <c r="L1485" s="8" t="s">
        <v>39</v>
      </c>
      <c r="M1485" s="11" t="n">
        <f aca="false">IF(AND(H1485&lt;=Criteria!$C$6,J1485&lt;=Criteria!$C$7,L1485="Yes",OR(C1485&lt;&gt;"Catering",K1485&gt;=Criteria!$C$8),D1485&lt;&gt;Criteria!$C$9),1,0)</f>
        <v>1</v>
      </c>
    </row>
    <row r="1486" customFormat="false" ht="15" hidden="false" customHeight="false" outlineLevel="0" collapsed="false">
      <c r="A1486" s="12" t="s">
        <v>2898</v>
      </c>
      <c r="B1486" s="12" t="s">
        <v>2899</v>
      </c>
      <c r="C1486" s="12" t="s">
        <v>36</v>
      </c>
      <c r="D1486" s="12" t="s">
        <v>42</v>
      </c>
      <c r="E1486" s="12" t="s">
        <v>38</v>
      </c>
      <c r="F1486" s="12" t="s">
        <v>33</v>
      </c>
      <c r="G1486" s="13" t="n">
        <v>369200</v>
      </c>
      <c r="H1486" s="12" t="n">
        <v>48</v>
      </c>
      <c r="I1486" s="12" t="n">
        <v>29</v>
      </c>
      <c r="J1486" s="12" t="n">
        <v>0</v>
      </c>
      <c r="K1486" s="14" t="n">
        <v>0.2</v>
      </c>
      <c r="L1486" s="12" t="s">
        <v>39</v>
      </c>
      <c r="M1486" s="15" t="n">
        <f aca="false">IF(AND(H1486&lt;=Criteria!$C$6,J1486&lt;=Criteria!$C$7,L1486="Yes",OR(C1486&lt;&gt;"Catering",K1486&gt;=Criteria!$C$8),D1486&lt;&gt;Criteria!$C$9),1,0)</f>
        <v>1</v>
      </c>
    </row>
    <row r="1487" customFormat="false" ht="15" hidden="false" customHeight="false" outlineLevel="0" collapsed="false">
      <c r="A1487" s="8" t="s">
        <v>2900</v>
      </c>
      <c r="B1487" s="8" t="s">
        <v>2850</v>
      </c>
      <c r="C1487" s="8" t="s">
        <v>32</v>
      </c>
      <c r="D1487" s="8" t="s">
        <v>48</v>
      </c>
      <c r="E1487" s="8" t="s">
        <v>38</v>
      </c>
      <c r="F1487" s="8" t="s">
        <v>33</v>
      </c>
      <c r="G1487" s="9" t="n">
        <v>103500</v>
      </c>
      <c r="H1487" s="8" t="n">
        <v>36</v>
      </c>
      <c r="I1487" s="8" t="n">
        <v>31</v>
      </c>
      <c r="J1487" s="8" t="n">
        <v>0</v>
      </c>
      <c r="K1487" s="10" t="n">
        <v>0.2</v>
      </c>
      <c r="L1487" s="8" t="s">
        <v>39</v>
      </c>
      <c r="M1487" s="11" t="n">
        <f aca="false">IF(AND(H1487&lt;=Criteria!$C$6,J1487&lt;=Criteria!$C$7,L1487="Yes",OR(C1487&lt;&gt;"Catering",K1487&gt;=Criteria!$C$8),D1487&lt;&gt;Criteria!$C$9),1,0)</f>
        <v>1</v>
      </c>
    </row>
    <row r="1488" customFormat="false" ht="15" hidden="false" customHeight="false" outlineLevel="0" collapsed="false">
      <c r="A1488" s="12" t="s">
        <v>2901</v>
      </c>
      <c r="B1488" s="12" t="s">
        <v>2902</v>
      </c>
      <c r="C1488" s="12" t="s">
        <v>32</v>
      </c>
      <c r="D1488" s="12" t="s">
        <v>75</v>
      </c>
      <c r="E1488" s="12" t="s">
        <v>24</v>
      </c>
      <c r="F1488" s="12" t="s">
        <v>25</v>
      </c>
      <c r="G1488" s="13" t="n">
        <v>176400</v>
      </c>
      <c r="H1488" s="12" t="n">
        <v>48</v>
      </c>
      <c r="I1488" s="12" t="n">
        <v>29</v>
      </c>
      <c r="J1488" s="12" t="n">
        <v>0</v>
      </c>
      <c r="K1488" s="14" t="n">
        <v>0.17</v>
      </c>
      <c r="L1488" s="12" t="s">
        <v>39</v>
      </c>
      <c r="M1488" s="15" t="n">
        <f aca="false">IF(AND(H1488&lt;=Criteria!$C$6,J1488&lt;=Criteria!$C$7,L1488="Yes",OR(C1488&lt;&gt;"Catering",K1488&gt;=Criteria!$C$8),D1488&lt;&gt;Criteria!$C$9),1,0)</f>
        <v>1</v>
      </c>
    </row>
    <row r="1489" customFormat="false" ht="15" hidden="false" customHeight="false" outlineLevel="0" collapsed="false">
      <c r="A1489" s="8" t="s">
        <v>2903</v>
      </c>
      <c r="B1489" s="8" t="s">
        <v>2904</v>
      </c>
      <c r="C1489" s="8" t="s">
        <v>36</v>
      </c>
      <c r="D1489" s="8" t="s">
        <v>108</v>
      </c>
      <c r="E1489" s="8" t="s">
        <v>108</v>
      </c>
      <c r="F1489" s="8" t="s">
        <v>33</v>
      </c>
      <c r="G1489" s="9" t="n">
        <v>188000</v>
      </c>
      <c r="H1489" s="8" t="n">
        <v>84</v>
      </c>
      <c r="I1489" s="8" t="n">
        <v>42</v>
      </c>
      <c r="J1489" s="8" t="n">
        <v>0</v>
      </c>
      <c r="K1489" s="10" t="n">
        <v>0.13</v>
      </c>
      <c r="L1489" s="8" t="s">
        <v>39</v>
      </c>
      <c r="M1489" s="11" t="n">
        <f aca="false">IF(AND(H1489&lt;=Criteria!$C$6,J1489&lt;=Criteria!$C$7,L1489="Yes",OR(C1489&lt;&gt;"Catering",K1489&gt;=Criteria!$C$8),D1489&lt;&gt;Criteria!$C$9),1,0)</f>
        <v>0</v>
      </c>
    </row>
    <row r="1490" customFormat="false" ht="15" hidden="false" customHeight="false" outlineLevel="0" collapsed="false">
      <c r="A1490" s="12" t="s">
        <v>2905</v>
      </c>
      <c r="B1490" s="12" t="s">
        <v>2906</v>
      </c>
      <c r="C1490" s="12" t="s">
        <v>32</v>
      </c>
      <c r="D1490" s="12" t="s">
        <v>61</v>
      </c>
      <c r="E1490" s="12" t="s">
        <v>24</v>
      </c>
      <c r="F1490" s="12" t="s">
        <v>25</v>
      </c>
      <c r="G1490" s="13" t="n">
        <v>96300</v>
      </c>
      <c r="H1490" s="12" t="n">
        <v>36</v>
      </c>
      <c r="I1490" s="12" t="n">
        <v>32</v>
      </c>
      <c r="J1490" s="12" t="n">
        <v>0</v>
      </c>
      <c r="K1490" s="14" t="n">
        <v>0.17</v>
      </c>
      <c r="L1490" s="12" t="s">
        <v>39</v>
      </c>
      <c r="M1490" s="15" t="n">
        <f aca="false">IF(AND(H1490&lt;=Criteria!$C$6,J1490&lt;=Criteria!$C$7,L1490="Yes",OR(C1490&lt;&gt;"Catering",K1490&gt;=Criteria!$C$8),D1490&lt;&gt;Criteria!$C$9),1,0)</f>
        <v>1</v>
      </c>
    </row>
    <row r="1491" customFormat="false" ht="15" hidden="false" customHeight="false" outlineLevel="0" collapsed="false">
      <c r="A1491" s="8" t="s">
        <v>2907</v>
      </c>
      <c r="B1491" s="8" t="s">
        <v>2908</v>
      </c>
      <c r="C1491" s="8" t="s">
        <v>32</v>
      </c>
      <c r="D1491" s="8" t="s">
        <v>37</v>
      </c>
      <c r="E1491" s="8" t="s">
        <v>38</v>
      </c>
      <c r="F1491" s="8" t="s">
        <v>33</v>
      </c>
      <c r="G1491" s="9" t="n">
        <v>158900</v>
      </c>
      <c r="H1491" s="8" t="n">
        <v>36</v>
      </c>
      <c r="I1491" s="8" t="n">
        <v>25</v>
      </c>
      <c r="J1491" s="8" t="n">
        <v>0</v>
      </c>
      <c r="K1491" s="10" t="n">
        <v>0.24</v>
      </c>
      <c r="L1491" s="8" t="s">
        <v>39</v>
      </c>
      <c r="M1491" s="11" t="n">
        <f aca="false">IF(AND(H1491&lt;=Criteria!$C$6,J1491&lt;=Criteria!$C$7,L1491="Yes",OR(C1491&lt;&gt;"Catering",K1491&gt;=Criteria!$C$8),D1491&lt;&gt;Criteria!$C$9),1,0)</f>
        <v>1</v>
      </c>
    </row>
    <row r="1492" customFormat="false" ht="15" hidden="false" customHeight="false" outlineLevel="0" collapsed="false">
      <c r="A1492" s="12" t="s">
        <v>2909</v>
      </c>
      <c r="B1492" s="12" t="s">
        <v>2910</v>
      </c>
      <c r="C1492" s="12" t="s">
        <v>22</v>
      </c>
      <c r="D1492" s="12" t="s">
        <v>37</v>
      </c>
      <c r="E1492" s="12" t="s">
        <v>38</v>
      </c>
      <c r="F1492" s="12" t="s">
        <v>33</v>
      </c>
      <c r="G1492" s="13" t="n">
        <v>74500</v>
      </c>
      <c r="H1492" s="12" t="n">
        <v>48</v>
      </c>
      <c r="I1492" s="12" t="n">
        <v>31</v>
      </c>
      <c r="J1492" s="12" t="n">
        <v>0</v>
      </c>
      <c r="K1492" s="14" t="n">
        <v>0</v>
      </c>
      <c r="L1492" s="12" t="s">
        <v>39</v>
      </c>
      <c r="M1492" s="15" t="n">
        <f aca="false">IF(AND(H1492&lt;=Criteria!$C$6,J1492&lt;=Criteria!$C$7,L1492="Yes",OR(C1492&lt;&gt;"Catering",K1492&gt;=Criteria!$C$8),D1492&lt;&gt;Criteria!$C$9),1,0)</f>
        <v>0</v>
      </c>
    </row>
    <row r="1493" customFormat="false" ht="15" hidden="false" customHeight="false" outlineLevel="0" collapsed="false">
      <c r="A1493" s="8" t="s">
        <v>2911</v>
      </c>
      <c r="B1493" s="8" t="s">
        <v>2912</v>
      </c>
      <c r="C1493" s="8" t="s">
        <v>36</v>
      </c>
      <c r="D1493" s="8" t="s">
        <v>48</v>
      </c>
      <c r="E1493" s="8" t="s">
        <v>38</v>
      </c>
      <c r="F1493" s="8" t="s">
        <v>25</v>
      </c>
      <c r="G1493" s="9" t="n">
        <v>300800</v>
      </c>
      <c r="H1493" s="8" t="n">
        <v>72</v>
      </c>
      <c r="I1493" s="8" t="n">
        <v>36</v>
      </c>
      <c r="J1493" s="8" t="n">
        <v>0</v>
      </c>
      <c r="K1493" s="10" t="n">
        <v>0.25</v>
      </c>
      <c r="L1493" s="8" t="s">
        <v>39</v>
      </c>
      <c r="M1493" s="11" t="n">
        <f aca="false">IF(AND(H1493&lt;=Criteria!$C$6,J1493&lt;=Criteria!$C$7,L1493="Yes",OR(C1493&lt;&gt;"Catering",K1493&gt;=Criteria!$C$8),D1493&lt;&gt;Criteria!$C$9),1,0)</f>
        <v>1</v>
      </c>
    </row>
    <row r="1494" customFormat="false" ht="15" hidden="false" customHeight="false" outlineLevel="0" collapsed="false">
      <c r="A1494" s="12" t="s">
        <v>2913</v>
      </c>
      <c r="B1494" s="12" t="s">
        <v>2914</v>
      </c>
      <c r="C1494" s="12" t="s">
        <v>32</v>
      </c>
      <c r="D1494" s="12" t="s">
        <v>37</v>
      </c>
      <c r="E1494" s="12" t="s">
        <v>38</v>
      </c>
      <c r="F1494" s="12" t="s">
        <v>33</v>
      </c>
      <c r="G1494" s="13" t="n">
        <v>207600</v>
      </c>
      <c r="H1494" s="12" t="n">
        <v>72</v>
      </c>
      <c r="I1494" s="12" t="n">
        <v>41</v>
      </c>
      <c r="J1494" s="12" t="n">
        <v>0</v>
      </c>
      <c r="K1494" s="14" t="n">
        <v>0.19</v>
      </c>
      <c r="L1494" s="12" t="s">
        <v>39</v>
      </c>
      <c r="M1494" s="15" t="n">
        <f aca="false">IF(AND(H1494&lt;=Criteria!$C$6,J1494&lt;=Criteria!$C$7,L1494="Yes",OR(C1494&lt;&gt;"Catering",K1494&gt;=Criteria!$C$8),D1494&lt;&gt;Criteria!$C$9),1,0)</f>
        <v>1</v>
      </c>
    </row>
    <row r="1495" customFormat="false" ht="15" hidden="false" customHeight="false" outlineLevel="0" collapsed="false">
      <c r="A1495" s="8" t="s">
        <v>2915</v>
      </c>
      <c r="B1495" s="8" t="s">
        <v>2916</v>
      </c>
      <c r="C1495" s="8" t="s">
        <v>36</v>
      </c>
      <c r="D1495" s="8" t="s">
        <v>108</v>
      </c>
      <c r="E1495" s="8" t="s">
        <v>108</v>
      </c>
      <c r="F1495" s="8" t="s">
        <v>33</v>
      </c>
      <c r="G1495" s="9" t="n">
        <v>354300</v>
      </c>
      <c r="H1495" s="8" t="n">
        <v>48</v>
      </c>
      <c r="I1495" s="8" t="n">
        <v>20</v>
      </c>
      <c r="J1495" s="8" t="n">
        <v>0</v>
      </c>
      <c r="K1495" s="10" t="n">
        <v>0.09</v>
      </c>
      <c r="L1495" s="8" t="s">
        <v>39</v>
      </c>
      <c r="M1495" s="11" t="n">
        <f aca="false">IF(AND(H1495&lt;=Criteria!$C$6,J1495&lt;=Criteria!$C$7,L1495="Yes",OR(C1495&lt;&gt;"Catering",K1495&gt;=Criteria!$C$8),D1495&lt;&gt;Criteria!$C$9),1,0)</f>
        <v>1</v>
      </c>
    </row>
    <row r="1496" customFormat="false" ht="15" hidden="false" customHeight="false" outlineLevel="0" collapsed="false">
      <c r="A1496" s="12" t="s">
        <v>2917</v>
      </c>
      <c r="B1496" s="12" t="s">
        <v>2918</v>
      </c>
      <c r="C1496" s="12" t="s">
        <v>32</v>
      </c>
      <c r="D1496" s="12" t="s">
        <v>61</v>
      </c>
      <c r="E1496" s="12" t="s">
        <v>24</v>
      </c>
      <c r="F1496" s="12" t="s">
        <v>53</v>
      </c>
      <c r="G1496" s="13" t="n">
        <v>92100</v>
      </c>
      <c r="H1496" s="12" t="n">
        <v>84</v>
      </c>
      <c r="I1496" s="12" t="n">
        <v>59</v>
      </c>
      <c r="J1496" s="12" t="n">
        <v>0</v>
      </c>
      <c r="K1496" s="14" t="n">
        <v>0.11</v>
      </c>
      <c r="L1496" s="12" t="s">
        <v>39</v>
      </c>
      <c r="M1496" s="15" t="n">
        <f aca="false">IF(AND(H1496&lt;=Criteria!$C$6,J1496&lt;=Criteria!$C$7,L1496="Yes",OR(C1496&lt;&gt;"Catering",K1496&gt;=Criteria!$C$8),D1496&lt;&gt;Criteria!$C$9),1,0)</f>
        <v>0</v>
      </c>
    </row>
    <row r="1497" customFormat="false" ht="15" hidden="false" customHeight="false" outlineLevel="0" collapsed="false">
      <c r="A1497" s="8" t="s">
        <v>2919</v>
      </c>
      <c r="B1497" s="8" t="s">
        <v>2920</v>
      </c>
      <c r="C1497" s="8" t="s">
        <v>32</v>
      </c>
      <c r="D1497" s="8" t="s">
        <v>75</v>
      </c>
      <c r="E1497" s="8" t="s">
        <v>24</v>
      </c>
      <c r="F1497" s="8" t="s">
        <v>53</v>
      </c>
      <c r="G1497" s="9" t="n">
        <v>93300</v>
      </c>
      <c r="H1497" s="8" t="n">
        <v>48</v>
      </c>
      <c r="I1497" s="8" t="n">
        <v>40</v>
      </c>
      <c r="J1497" s="8" t="n">
        <v>0</v>
      </c>
      <c r="K1497" s="10" t="n">
        <v>0.1</v>
      </c>
      <c r="L1497" s="8" t="s">
        <v>39</v>
      </c>
      <c r="M1497" s="11" t="n">
        <f aca="false">IF(AND(H1497&lt;=Criteria!$C$6,J1497&lt;=Criteria!$C$7,L1497="Yes",OR(C1497&lt;&gt;"Catering",K1497&gt;=Criteria!$C$8),D1497&lt;&gt;Criteria!$C$9),1,0)</f>
        <v>1</v>
      </c>
    </row>
    <row r="1498" customFormat="false" ht="15" hidden="false" customHeight="false" outlineLevel="0" collapsed="false">
      <c r="A1498" s="12" t="s">
        <v>2921</v>
      </c>
      <c r="B1498" s="12" t="s">
        <v>2922</v>
      </c>
      <c r="C1498" s="12" t="s">
        <v>32</v>
      </c>
      <c r="D1498" s="12" t="s">
        <v>48</v>
      </c>
      <c r="E1498" s="12" t="s">
        <v>38</v>
      </c>
      <c r="F1498" s="12" t="s">
        <v>33</v>
      </c>
      <c r="G1498" s="13" t="n">
        <v>196900</v>
      </c>
      <c r="H1498" s="12" t="n">
        <v>60</v>
      </c>
      <c r="I1498" s="12" t="n">
        <v>36</v>
      </c>
      <c r="J1498" s="12" t="n">
        <v>0</v>
      </c>
      <c r="K1498" s="14" t="n">
        <v>0.13</v>
      </c>
      <c r="L1498" s="12" t="s">
        <v>39</v>
      </c>
      <c r="M1498" s="15" t="n">
        <f aca="false">IF(AND(H1498&lt;=Criteria!$C$6,J1498&lt;=Criteria!$C$7,L1498="Yes",OR(C1498&lt;&gt;"Catering",K1498&gt;=Criteria!$C$8),D1498&lt;&gt;Criteria!$C$9),1,0)</f>
        <v>1</v>
      </c>
    </row>
    <row r="1499" customFormat="false" ht="15" hidden="false" customHeight="false" outlineLevel="0" collapsed="false">
      <c r="A1499" s="8" t="s">
        <v>2923</v>
      </c>
      <c r="B1499" s="8" t="s">
        <v>2924</v>
      </c>
      <c r="C1499" s="8" t="s">
        <v>32</v>
      </c>
      <c r="D1499" s="8" t="s">
        <v>108</v>
      </c>
      <c r="E1499" s="8" t="s">
        <v>108</v>
      </c>
      <c r="F1499" s="8" t="s">
        <v>25</v>
      </c>
      <c r="G1499" s="9" t="n">
        <v>106700</v>
      </c>
      <c r="H1499" s="8" t="n">
        <v>60</v>
      </c>
      <c r="I1499" s="8" t="n">
        <v>41</v>
      </c>
      <c r="J1499" s="8" t="n">
        <v>0</v>
      </c>
      <c r="K1499" s="10" t="n">
        <v>0.07</v>
      </c>
      <c r="L1499" s="8" t="s">
        <v>39</v>
      </c>
      <c r="M1499" s="11" t="n">
        <f aca="false">IF(AND(H1499&lt;=Criteria!$C$6,J1499&lt;=Criteria!$C$7,L1499="Yes",OR(C1499&lt;&gt;"Catering",K1499&gt;=Criteria!$C$8),D1499&lt;&gt;Criteria!$C$9),1,0)</f>
        <v>1</v>
      </c>
    </row>
    <row r="1500" customFormat="false" ht="15" hidden="false" customHeight="false" outlineLevel="0" collapsed="false">
      <c r="A1500" s="12" t="s">
        <v>2925</v>
      </c>
      <c r="B1500" s="12" t="s">
        <v>2850</v>
      </c>
      <c r="C1500" s="12" t="s">
        <v>32</v>
      </c>
      <c r="D1500" s="12" t="s">
        <v>23</v>
      </c>
      <c r="E1500" s="12" t="s">
        <v>24</v>
      </c>
      <c r="F1500" s="12" t="s">
        <v>33</v>
      </c>
      <c r="G1500" s="13" t="n">
        <v>220900</v>
      </c>
      <c r="H1500" s="12" t="n">
        <v>60</v>
      </c>
      <c r="I1500" s="12" t="n">
        <v>15</v>
      </c>
      <c r="J1500" s="12" t="n">
        <v>0</v>
      </c>
      <c r="K1500" s="14" t="n">
        <v>0.16</v>
      </c>
      <c r="L1500" s="12" t="s">
        <v>26</v>
      </c>
      <c r="M1500" s="15" t="n">
        <f aca="false">IF(AND(H1500&lt;=Criteria!$C$6,J1500&lt;=Criteria!$C$7,L1500="Yes",OR(C1500&lt;&gt;"Catering",K1500&gt;=Criteria!$C$8),D1500&lt;&gt;Criteria!$C$9),1,0)</f>
        <v>0</v>
      </c>
    </row>
    <row r="1501" customFormat="false" ht="15" hidden="false" customHeight="false" outlineLevel="0" collapsed="false">
      <c r="A1501" s="8" t="s">
        <v>2926</v>
      </c>
      <c r="B1501" s="8" t="s">
        <v>2927</v>
      </c>
      <c r="C1501" s="8" t="s">
        <v>32</v>
      </c>
      <c r="D1501" s="8" t="s">
        <v>133</v>
      </c>
      <c r="E1501" s="8" t="s">
        <v>24</v>
      </c>
      <c r="F1501" s="8" t="s">
        <v>25</v>
      </c>
      <c r="G1501" s="9" t="n">
        <v>202000</v>
      </c>
      <c r="H1501" s="8" t="n">
        <v>36</v>
      </c>
      <c r="I1501" s="8" t="n">
        <v>34</v>
      </c>
      <c r="J1501" s="8" t="n">
        <v>0</v>
      </c>
      <c r="K1501" s="10" t="n">
        <v>0.14</v>
      </c>
      <c r="L1501" s="8" t="s">
        <v>39</v>
      </c>
      <c r="M1501" s="11" t="n">
        <f aca="false">IF(AND(H1501&lt;=Criteria!$C$6,J1501&lt;=Criteria!$C$7,L1501="Yes",OR(C1501&lt;&gt;"Catering",K1501&gt;=Criteria!$C$8),D1501&lt;&gt;Criteria!$C$9),1,0)</f>
        <v>1</v>
      </c>
    </row>
    <row r="1502" customFormat="false" ht="15" hidden="false" customHeight="false" outlineLevel="0" collapsed="false">
      <c r="A1502" s="12" t="s">
        <v>2928</v>
      </c>
      <c r="B1502" s="12" t="s">
        <v>2929</v>
      </c>
      <c r="C1502" s="12" t="s">
        <v>32</v>
      </c>
      <c r="D1502" s="12" t="s">
        <v>108</v>
      </c>
      <c r="E1502" s="12" t="s">
        <v>108</v>
      </c>
      <c r="F1502" s="12" t="s">
        <v>33</v>
      </c>
      <c r="G1502" s="13" t="n">
        <v>163900</v>
      </c>
      <c r="H1502" s="12" t="n">
        <v>36</v>
      </c>
      <c r="I1502" s="12" t="n">
        <v>19</v>
      </c>
      <c r="J1502" s="12" t="n">
        <v>0</v>
      </c>
      <c r="K1502" s="14" t="n">
        <v>0.23</v>
      </c>
      <c r="L1502" s="12" t="s">
        <v>39</v>
      </c>
      <c r="M1502" s="15" t="n">
        <f aca="false">IF(AND(H1502&lt;=Criteria!$C$6,J1502&lt;=Criteria!$C$7,L1502="Yes",OR(C1502&lt;&gt;"Catering",K1502&gt;=Criteria!$C$8),D1502&lt;&gt;Criteria!$C$9),1,0)</f>
        <v>1</v>
      </c>
    </row>
    <row r="1503" customFormat="false" ht="15" hidden="false" customHeight="false" outlineLevel="0" collapsed="false">
      <c r="A1503" s="8" t="s">
        <v>2930</v>
      </c>
      <c r="B1503" s="8" t="s">
        <v>2931</v>
      </c>
      <c r="C1503" s="8" t="s">
        <v>32</v>
      </c>
      <c r="D1503" s="8" t="s">
        <v>37</v>
      </c>
      <c r="E1503" s="8" t="s">
        <v>38</v>
      </c>
      <c r="F1503" s="8" t="s">
        <v>25</v>
      </c>
      <c r="G1503" s="9" t="n">
        <v>237800</v>
      </c>
      <c r="H1503" s="8" t="n">
        <v>60</v>
      </c>
      <c r="I1503" s="8" t="n">
        <v>24</v>
      </c>
      <c r="J1503" s="8" t="n">
        <v>0</v>
      </c>
      <c r="K1503" s="10" t="n">
        <v>0.16</v>
      </c>
      <c r="L1503" s="8" t="s">
        <v>39</v>
      </c>
      <c r="M1503" s="11" t="n">
        <f aca="false">IF(AND(H1503&lt;=Criteria!$C$6,J1503&lt;=Criteria!$C$7,L1503="Yes",OR(C1503&lt;&gt;"Catering",K1503&gt;=Criteria!$C$8),D1503&lt;&gt;Criteria!$C$9),1,0)</f>
        <v>1</v>
      </c>
    </row>
    <row r="1504" customFormat="false" ht="15" hidden="false" customHeight="false" outlineLevel="0" collapsed="false">
      <c r="A1504" s="12" t="s">
        <v>2932</v>
      </c>
      <c r="B1504" s="12" t="s">
        <v>2933</v>
      </c>
      <c r="C1504" s="12" t="s">
        <v>22</v>
      </c>
      <c r="D1504" s="12" t="s">
        <v>23</v>
      </c>
      <c r="E1504" s="12" t="s">
        <v>24</v>
      </c>
      <c r="F1504" s="12" t="s">
        <v>53</v>
      </c>
      <c r="G1504" s="13" t="n">
        <v>36500</v>
      </c>
      <c r="H1504" s="12" t="n">
        <v>60</v>
      </c>
      <c r="I1504" s="12" t="n">
        <v>23</v>
      </c>
      <c r="J1504" s="12" t="n">
        <v>0</v>
      </c>
      <c r="K1504" s="14" t="n">
        <v>0.23</v>
      </c>
      <c r="L1504" s="12" t="s">
        <v>39</v>
      </c>
      <c r="M1504" s="15" t="n">
        <f aca="false">IF(AND(H1504&lt;=Criteria!$C$6,J1504&lt;=Criteria!$C$7,L1504="Yes",OR(C1504&lt;&gt;"Catering",K1504&gt;=Criteria!$C$8),D1504&lt;&gt;Criteria!$C$9),1,0)</f>
        <v>0</v>
      </c>
    </row>
    <row r="1505" customFormat="false" ht="15" hidden="false" customHeight="false" outlineLevel="0" collapsed="false">
      <c r="A1505" s="8" t="s">
        <v>2934</v>
      </c>
      <c r="B1505" s="8" t="s">
        <v>2935</v>
      </c>
      <c r="C1505" s="8" t="s">
        <v>36</v>
      </c>
      <c r="D1505" s="8" t="s">
        <v>37</v>
      </c>
      <c r="E1505" s="8" t="s">
        <v>38</v>
      </c>
      <c r="F1505" s="8" t="s">
        <v>33</v>
      </c>
      <c r="G1505" s="9" t="n">
        <v>350200</v>
      </c>
      <c r="H1505" s="8" t="n">
        <v>60</v>
      </c>
      <c r="I1505" s="8" t="n">
        <v>25</v>
      </c>
      <c r="J1505" s="8" t="n">
        <v>0</v>
      </c>
      <c r="K1505" s="10" t="n">
        <v>0.18</v>
      </c>
      <c r="L1505" s="8" t="s">
        <v>39</v>
      </c>
      <c r="M1505" s="11" t="n">
        <f aca="false">IF(AND(H1505&lt;=Criteria!$C$6,J1505&lt;=Criteria!$C$7,L1505="Yes",OR(C1505&lt;&gt;"Catering",K1505&gt;=Criteria!$C$8),D1505&lt;&gt;Criteria!$C$9),1,0)</f>
        <v>1</v>
      </c>
    </row>
    <row r="1506" customFormat="false" ht="15" hidden="false" customHeight="false" outlineLevel="0" collapsed="false">
      <c r="A1506" s="12" t="s">
        <v>2936</v>
      </c>
      <c r="B1506" s="12" t="s">
        <v>2937</v>
      </c>
      <c r="C1506" s="12" t="s">
        <v>36</v>
      </c>
      <c r="D1506" s="12" t="s">
        <v>48</v>
      </c>
      <c r="E1506" s="12" t="s">
        <v>38</v>
      </c>
      <c r="F1506" s="12" t="s">
        <v>53</v>
      </c>
      <c r="G1506" s="13" t="n">
        <v>172300</v>
      </c>
      <c r="H1506" s="12" t="n">
        <v>48</v>
      </c>
      <c r="I1506" s="12" t="n">
        <v>24</v>
      </c>
      <c r="J1506" s="12" t="n">
        <v>0</v>
      </c>
      <c r="K1506" s="14" t="n">
        <v>0.15</v>
      </c>
      <c r="L1506" s="12" t="s">
        <v>39</v>
      </c>
      <c r="M1506" s="15" t="n">
        <f aca="false">IF(AND(H1506&lt;=Criteria!$C$6,J1506&lt;=Criteria!$C$7,L1506="Yes",OR(C1506&lt;&gt;"Catering",K1506&gt;=Criteria!$C$8),D1506&lt;&gt;Criteria!$C$9),1,0)</f>
        <v>1</v>
      </c>
    </row>
    <row r="1507" customFormat="false" ht="15" hidden="false" customHeight="false" outlineLevel="0" collapsed="false">
      <c r="A1507" s="8" t="s">
        <v>2938</v>
      </c>
      <c r="B1507" s="8" t="s">
        <v>2939</v>
      </c>
      <c r="C1507" s="8" t="s">
        <v>36</v>
      </c>
      <c r="D1507" s="8" t="s">
        <v>37</v>
      </c>
      <c r="E1507" s="8" t="s">
        <v>38</v>
      </c>
      <c r="F1507" s="8" t="s">
        <v>33</v>
      </c>
      <c r="G1507" s="9" t="n">
        <v>364000</v>
      </c>
      <c r="H1507" s="8" t="n">
        <v>48</v>
      </c>
      <c r="I1507" s="8" t="n">
        <v>42</v>
      </c>
      <c r="J1507" s="8" t="n">
        <v>0</v>
      </c>
      <c r="K1507" s="10" t="n">
        <v>0.14</v>
      </c>
      <c r="L1507" s="8" t="s">
        <v>39</v>
      </c>
      <c r="M1507" s="11" t="n">
        <f aca="false">IF(AND(H1507&lt;=Criteria!$C$6,J1507&lt;=Criteria!$C$7,L1507="Yes",OR(C1507&lt;&gt;"Catering",K1507&gt;=Criteria!$C$8),D1507&lt;&gt;Criteria!$C$9),1,0)</f>
        <v>1</v>
      </c>
    </row>
    <row r="1508" customFormat="false" ht="15" hidden="false" customHeight="false" outlineLevel="0" collapsed="false">
      <c r="A1508" s="12" t="s">
        <v>2940</v>
      </c>
      <c r="B1508" s="12" t="s">
        <v>2941</v>
      </c>
      <c r="C1508" s="12" t="s">
        <v>36</v>
      </c>
      <c r="D1508" s="12" t="s">
        <v>37</v>
      </c>
      <c r="E1508" s="12" t="s">
        <v>38</v>
      </c>
      <c r="F1508" s="12" t="s">
        <v>25</v>
      </c>
      <c r="G1508" s="13" t="n">
        <v>343200</v>
      </c>
      <c r="H1508" s="12" t="n">
        <v>84</v>
      </c>
      <c r="I1508" s="12" t="n">
        <v>38</v>
      </c>
      <c r="J1508" s="12" t="n">
        <v>0</v>
      </c>
      <c r="K1508" s="14" t="n">
        <v>0.07</v>
      </c>
      <c r="L1508" s="12" t="s">
        <v>39</v>
      </c>
      <c r="M1508" s="15" t="n">
        <f aca="false">IF(AND(H1508&lt;=Criteria!$C$6,J1508&lt;=Criteria!$C$7,L1508="Yes",OR(C1508&lt;&gt;"Catering",K1508&gt;=Criteria!$C$8),D1508&lt;&gt;Criteria!$C$9),1,0)</f>
        <v>0</v>
      </c>
    </row>
    <row r="1509" customFormat="false" ht="15" hidden="false" customHeight="false" outlineLevel="0" collapsed="false">
      <c r="A1509" s="8" t="s">
        <v>2942</v>
      </c>
      <c r="B1509" s="8" t="s">
        <v>2943</v>
      </c>
      <c r="C1509" s="8" t="s">
        <v>32</v>
      </c>
      <c r="D1509" s="8" t="s">
        <v>108</v>
      </c>
      <c r="E1509" s="8" t="s">
        <v>108</v>
      </c>
      <c r="F1509" s="8" t="s">
        <v>25</v>
      </c>
      <c r="G1509" s="9" t="n">
        <v>90700</v>
      </c>
      <c r="H1509" s="8" t="n">
        <v>72</v>
      </c>
      <c r="I1509" s="8" t="n">
        <v>54</v>
      </c>
      <c r="J1509" s="8" t="n">
        <v>0</v>
      </c>
      <c r="K1509" s="10" t="n">
        <v>0.08</v>
      </c>
      <c r="L1509" s="8" t="s">
        <v>39</v>
      </c>
      <c r="M1509" s="11" t="n">
        <f aca="false">IF(AND(H1509&lt;=Criteria!$C$6,J1509&lt;=Criteria!$C$7,L1509="Yes",OR(C1509&lt;&gt;"Catering",K1509&gt;=Criteria!$C$8),D1509&lt;&gt;Criteria!$C$9),1,0)</f>
        <v>1</v>
      </c>
    </row>
    <row r="1510" customFormat="false" ht="15" hidden="false" customHeight="false" outlineLevel="0" collapsed="false">
      <c r="A1510" s="12" t="s">
        <v>2944</v>
      </c>
      <c r="B1510" s="12" t="s">
        <v>2945</v>
      </c>
      <c r="C1510" s="12" t="s">
        <v>32</v>
      </c>
      <c r="D1510" s="12" t="s">
        <v>42</v>
      </c>
      <c r="E1510" s="12" t="s">
        <v>38</v>
      </c>
      <c r="F1510" s="12" t="s">
        <v>33</v>
      </c>
      <c r="G1510" s="13" t="n">
        <v>44300</v>
      </c>
      <c r="H1510" s="12" t="n">
        <v>72</v>
      </c>
      <c r="I1510" s="12" t="n">
        <v>42</v>
      </c>
      <c r="J1510" s="12" t="n">
        <v>0</v>
      </c>
      <c r="K1510" s="14" t="n">
        <v>0.17</v>
      </c>
      <c r="L1510" s="12" t="s">
        <v>39</v>
      </c>
      <c r="M1510" s="15" t="n">
        <f aca="false">IF(AND(H1510&lt;=Criteria!$C$6,J1510&lt;=Criteria!$C$7,L1510="Yes",OR(C1510&lt;&gt;"Catering",K1510&gt;=Criteria!$C$8),D1510&lt;&gt;Criteria!$C$9),1,0)</f>
        <v>1</v>
      </c>
    </row>
    <row r="1511" customFormat="false" ht="15" hidden="false" customHeight="false" outlineLevel="0" collapsed="false">
      <c r="A1511" s="8" t="s">
        <v>2946</v>
      </c>
      <c r="B1511" s="8" t="s">
        <v>2947</v>
      </c>
      <c r="C1511" s="8" t="s">
        <v>32</v>
      </c>
      <c r="D1511" s="8" t="s">
        <v>75</v>
      </c>
      <c r="E1511" s="8" t="s">
        <v>24</v>
      </c>
      <c r="F1511" s="8" t="s">
        <v>33</v>
      </c>
      <c r="G1511" s="9" t="n">
        <v>155000</v>
      </c>
      <c r="H1511" s="8" t="n">
        <v>36</v>
      </c>
      <c r="I1511" s="8" t="n">
        <v>26</v>
      </c>
      <c r="J1511" s="8" t="n">
        <v>0</v>
      </c>
      <c r="K1511" s="10" t="n">
        <v>0.09</v>
      </c>
      <c r="L1511" s="8" t="s">
        <v>39</v>
      </c>
      <c r="M1511" s="11" t="n">
        <f aca="false">IF(AND(H1511&lt;=Criteria!$C$6,J1511&lt;=Criteria!$C$7,L1511="Yes",OR(C1511&lt;&gt;"Catering",K1511&gt;=Criteria!$C$8),D1511&lt;&gt;Criteria!$C$9),1,0)</f>
        <v>1</v>
      </c>
    </row>
    <row r="1512" customFormat="false" ht="15" hidden="false" customHeight="false" outlineLevel="0" collapsed="false">
      <c r="A1512" s="12" t="s">
        <v>2948</v>
      </c>
      <c r="B1512" s="12" t="s">
        <v>2949</v>
      </c>
      <c r="C1512" s="12" t="s">
        <v>36</v>
      </c>
      <c r="D1512" s="12" t="s">
        <v>42</v>
      </c>
      <c r="E1512" s="12" t="s">
        <v>38</v>
      </c>
      <c r="F1512" s="12" t="s">
        <v>33</v>
      </c>
      <c r="G1512" s="13" t="n">
        <v>278700</v>
      </c>
      <c r="H1512" s="12" t="n">
        <v>60</v>
      </c>
      <c r="I1512" s="12" t="n">
        <v>24</v>
      </c>
      <c r="J1512" s="12" t="n">
        <v>0</v>
      </c>
      <c r="K1512" s="14" t="n">
        <v>0.14</v>
      </c>
      <c r="L1512" s="12" t="s">
        <v>39</v>
      </c>
      <c r="M1512" s="15" t="n">
        <f aca="false">IF(AND(H1512&lt;=Criteria!$C$6,J1512&lt;=Criteria!$C$7,L1512="Yes",OR(C1512&lt;&gt;"Catering",K1512&gt;=Criteria!$C$8),D1512&lt;&gt;Criteria!$C$9),1,0)</f>
        <v>1</v>
      </c>
    </row>
    <row r="1513" customFormat="false" ht="15" hidden="false" customHeight="false" outlineLevel="0" collapsed="false">
      <c r="A1513" s="8" t="s">
        <v>2950</v>
      </c>
      <c r="B1513" s="8" t="s">
        <v>2951</v>
      </c>
      <c r="C1513" s="8" t="s">
        <v>32</v>
      </c>
      <c r="D1513" s="8" t="s">
        <v>46</v>
      </c>
      <c r="E1513" s="8" t="s">
        <v>24</v>
      </c>
      <c r="F1513" s="8" t="s">
        <v>53</v>
      </c>
      <c r="G1513" s="9" t="n">
        <v>210500</v>
      </c>
      <c r="H1513" s="8" t="n">
        <v>60</v>
      </c>
      <c r="I1513" s="8" t="n">
        <v>19</v>
      </c>
      <c r="J1513" s="8" t="n">
        <v>0</v>
      </c>
      <c r="K1513" s="10" t="n">
        <v>0.13</v>
      </c>
      <c r="L1513" s="8" t="s">
        <v>39</v>
      </c>
      <c r="M1513" s="11" t="n">
        <f aca="false">IF(AND(H1513&lt;=Criteria!$C$6,J1513&lt;=Criteria!$C$7,L1513="Yes",OR(C1513&lt;&gt;"Catering",K1513&gt;=Criteria!$C$8),D1513&lt;&gt;Criteria!$C$9),1,0)</f>
        <v>1</v>
      </c>
    </row>
    <row r="1514" customFormat="false" ht="15" hidden="false" customHeight="false" outlineLevel="0" collapsed="false">
      <c r="A1514" s="12" t="s">
        <v>2952</v>
      </c>
      <c r="B1514" s="12" t="s">
        <v>2953</v>
      </c>
      <c r="C1514" s="12" t="s">
        <v>22</v>
      </c>
      <c r="D1514" s="12" t="s">
        <v>42</v>
      </c>
      <c r="E1514" s="12" t="s">
        <v>38</v>
      </c>
      <c r="F1514" s="12" t="s">
        <v>25</v>
      </c>
      <c r="G1514" s="13" t="n">
        <v>50500</v>
      </c>
      <c r="H1514" s="12" t="n">
        <v>60</v>
      </c>
      <c r="I1514" s="12" t="n">
        <v>45</v>
      </c>
      <c r="J1514" s="12" t="n">
        <v>0</v>
      </c>
      <c r="K1514" s="14" t="n">
        <v>0.25</v>
      </c>
      <c r="L1514" s="12" t="s">
        <v>39</v>
      </c>
      <c r="M1514" s="15" t="n">
        <f aca="false">IF(AND(H1514&lt;=Criteria!$C$6,J1514&lt;=Criteria!$C$7,L1514="Yes",OR(C1514&lt;&gt;"Catering",K1514&gt;=Criteria!$C$8),D1514&lt;&gt;Criteria!$C$9),1,0)</f>
        <v>1</v>
      </c>
    </row>
    <row r="1515" customFormat="false" ht="15" hidden="false" customHeight="false" outlineLevel="0" collapsed="false">
      <c r="A1515" s="8" t="s">
        <v>2954</v>
      </c>
      <c r="B1515" s="8" t="s">
        <v>2955</v>
      </c>
      <c r="C1515" s="8" t="s">
        <v>22</v>
      </c>
      <c r="D1515" s="8" t="s">
        <v>133</v>
      </c>
      <c r="E1515" s="8" t="s">
        <v>24</v>
      </c>
      <c r="F1515" s="8" t="s">
        <v>33</v>
      </c>
      <c r="G1515" s="9" t="n">
        <v>31900</v>
      </c>
      <c r="H1515" s="8" t="n">
        <v>84</v>
      </c>
      <c r="I1515" s="8" t="n">
        <v>45</v>
      </c>
      <c r="J1515" s="8" t="n">
        <v>0</v>
      </c>
      <c r="K1515" s="10" t="n">
        <v>0.25</v>
      </c>
      <c r="L1515" s="8" t="s">
        <v>39</v>
      </c>
      <c r="M1515" s="11" t="n">
        <f aca="false">IF(AND(H1515&lt;=Criteria!$C$6,J1515&lt;=Criteria!$C$7,L1515="Yes",OR(C1515&lt;&gt;"Catering",K1515&gt;=Criteria!$C$8),D1515&lt;&gt;Criteria!$C$9),1,0)</f>
        <v>0</v>
      </c>
    </row>
    <row r="1516" customFormat="false" ht="15" hidden="false" customHeight="false" outlineLevel="0" collapsed="false">
      <c r="A1516" s="12" t="s">
        <v>2956</v>
      </c>
      <c r="B1516" s="12" t="s">
        <v>2957</v>
      </c>
      <c r="C1516" s="12" t="s">
        <v>32</v>
      </c>
      <c r="D1516" s="12" t="s">
        <v>37</v>
      </c>
      <c r="E1516" s="12" t="s">
        <v>38</v>
      </c>
      <c r="F1516" s="12" t="s">
        <v>33</v>
      </c>
      <c r="G1516" s="13" t="n">
        <v>202200</v>
      </c>
      <c r="H1516" s="12" t="n">
        <v>48</v>
      </c>
      <c r="I1516" s="12" t="n">
        <v>23</v>
      </c>
      <c r="J1516" s="12" t="n">
        <v>0</v>
      </c>
      <c r="K1516" s="14" t="n">
        <v>0.23</v>
      </c>
      <c r="L1516" s="12" t="s">
        <v>39</v>
      </c>
      <c r="M1516" s="15" t="n">
        <f aca="false">IF(AND(H1516&lt;=Criteria!$C$6,J1516&lt;=Criteria!$C$7,L1516="Yes",OR(C1516&lt;&gt;"Catering",K1516&gt;=Criteria!$C$8),D1516&lt;&gt;Criteria!$C$9),1,0)</f>
        <v>1</v>
      </c>
    </row>
    <row r="1517" customFormat="false" ht="15" hidden="false" customHeight="false" outlineLevel="0" collapsed="false">
      <c r="A1517" s="8" t="s">
        <v>2958</v>
      </c>
      <c r="B1517" s="8" t="s">
        <v>2959</v>
      </c>
      <c r="C1517" s="8" t="s">
        <v>32</v>
      </c>
      <c r="D1517" s="8" t="s">
        <v>37</v>
      </c>
      <c r="E1517" s="8" t="s">
        <v>38</v>
      </c>
      <c r="F1517" s="8" t="s">
        <v>25</v>
      </c>
      <c r="G1517" s="9" t="n">
        <v>194600</v>
      </c>
      <c r="H1517" s="8" t="n">
        <v>60</v>
      </c>
      <c r="I1517" s="8" t="n">
        <v>35</v>
      </c>
      <c r="J1517" s="8" t="n">
        <v>0</v>
      </c>
      <c r="K1517" s="10" t="n">
        <v>0.07</v>
      </c>
      <c r="L1517" s="8" t="s">
        <v>39</v>
      </c>
      <c r="M1517" s="11" t="n">
        <f aca="false">IF(AND(H1517&lt;=Criteria!$C$6,J1517&lt;=Criteria!$C$7,L1517="Yes",OR(C1517&lt;&gt;"Catering",K1517&gt;=Criteria!$C$8),D1517&lt;&gt;Criteria!$C$9),1,0)</f>
        <v>1</v>
      </c>
    </row>
    <row r="1518" customFormat="false" ht="15" hidden="false" customHeight="false" outlineLevel="0" collapsed="false">
      <c r="A1518" s="12" t="s">
        <v>2960</v>
      </c>
      <c r="B1518" s="12" t="s">
        <v>2961</v>
      </c>
      <c r="C1518" s="12" t="s">
        <v>32</v>
      </c>
      <c r="D1518" s="12" t="s">
        <v>48</v>
      </c>
      <c r="E1518" s="12" t="s">
        <v>38</v>
      </c>
      <c r="F1518" s="12" t="s">
        <v>25</v>
      </c>
      <c r="G1518" s="13" t="n">
        <v>209100</v>
      </c>
      <c r="H1518" s="12" t="n">
        <v>60</v>
      </c>
      <c r="I1518" s="12" t="n">
        <v>20</v>
      </c>
      <c r="J1518" s="12" t="n">
        <v>0</v>
      </c>
      <c r="K1518" s="14" t="n">
        <v>0.24</v>
      </c>
      <c r="L1518" s="12" t="s">
        <v>39</v>
      </c>
      <c r="M1518" s="15" t="n">
        <f aca="false">IF(AND(H1518&lt;=Criteria!$C$6,J1518&lt;=Criteria!$C$7,L1518="Yes",OR(C1518&lt;&gt;"Catering",K1518&gt;=Criteria!$C$8),D1518&lt;&gt;Criteria!$C$9),1,0)</f>
        <v>1</v>
      </c>
    </row>
    <row r="1519" customFormat="false" ht="15" hidden="false" customHeight="false" outlineLevel="0" collapsed="false">
      <c r="A1519" s="8" t="s">
        <v>2962</v>
      </c>
      <c r="B1519" s="8" t="s">
        <v>2963</v>
      </c>
      <c r="C1519" s="8" t="s">
        <v>32</v>
      </c>
      <c r="D1519" s="8" t="s">
        <v>37</v>
      </c>
      <c r="E1519" s="8" t="s">
        <v>38</v>
      </c>
      <c r="F1519" s="8" t="s">
        <v>25</v>
      </c>
      <c r="G1519" s="9" t="n">
        <v>73300</v>
      </c>
      <c r="H1519" s="8" t="n">
        <v>72</v>
      </c>
      <c r="I1519" s="8" t="n">
        <v>67</v>
      </c>
      <c r="J1519" s="8" t="n">
        <v>0</v>
      </c>
      <c r="K1519" s="10" t="n">
        <v>0.06</v>
      </c>
      <c r="L1519" s="8" t="s">
        <v>39</v>
      </c>
      <c r="M1519" s="11" t="n">
        <f aca="false">IF(AND(H1519&lt;=Criteria!$C$6,J1519&lt;=Criteria!$C$7,L1519="Yes",OR(C1519&lt;&gt;"Catering",K1519&gt;=Criteria!$C$8),D1519&lt;&gt;Criteria!$C$9),1,0)</f>
        <v>1</v>
      </c>
    </row>
    <row r="1520" customFormat="false" ht="15" hidden="false" customHeight="false" outlineLevel="0" collapsed="false">
      <c r="A1520" s="12" t="s">
        <v>2964</v>
      </c>
      <c r="B1520" s="12" t="s">
        <v>2965</v>
      </c>
      <c r="C1520" s="12" t="s">
        <v>36</v>
      </c>
      <c r="D1520" s="12" t="s">
        <v>42</v>
      </c>
      <c r="E1520" s="12" t="s">
        <v>38</v>
      </c>
      <c r="F1520" s="12" t="s">
        <v>33</v>
      </c>
      <c r="G1520" s="13" t="n">
        <v>229200</v>
      </c>
      <c r="H1520" s="12" t="n">
        <v>60</v>
      </c>
      <c r="I1520" s="12" t="n">
        <v>44</v>
      </c>
      <c r="J1520" s="12" t="n">
        <v>0</v>
      </c>
      <c r="K1520" s="14" t="n">
        <v>0.12</v>
      </c>
      <c r="L1520" s="12" t="s">
        <v>39</v>
      </c>
      <c r="M1520" s="15" t="n">
        <f aca="false">IF(AND(H1520&lt;=Criteria!$C$6,J1520&lt;=Criteria!$C$7,L1520="Yes",OR(C1520&lt;&gt;"Catering",K1520&gt;=Criteria!$C$8),D1520&lt;&gt;Criteria!$C$9),1,0)</f>
        <v>1</v>
      </c>
    </row>
    <row r="1521" customFormat="false" ht="15" hidden="false" customHeight="false" outlineLevel="0" collapsed="false">
      <c r="A1521" s="8" t="s">
        <v>2966</v>
      </c>
      <c r="B1521" s="8" t="s">
        <v>2967</v>
      </c>
      <c r="C1521" s="8" t="s">
        <v>32</v>
      </c>
      <c r="D1521" s="8" t="s">
        <v>42</v>
      </c>
      <c r="E1521" s="8" t="s">
        <v>38</v>
      </c>
      <c r="F1521" s="8" t="s">
        <v>33</v>
      </c>
      <c r="G1521" s="9" t="n">
        <v>215600</v>
      </c>
      <c r="H1521" s="8" t="n">
        <v>72</v>
      </c>
      <c r="I1521" s="8" t="n">
        <v>67</v>
      </c>
      <c r="J1521" s="8" t="n">
        <v>0</v>
      </c>
      <c r="K1521" s="10" t="n">
        <v>0.09</v>
      </c>
      <c r="L1521" s="8" t="s">
        <v>39</v>
      </c>
      <c r="M1521" s="11" t="n">
        <f aca="false">IF(AND(H1521&lt;=Criteria!$C$6,J1521&lt;=Criteria!$C$7,L1521="Yes",OR(C1521&lt;&gt;"Catering",K1521&gt;=Criteria!$C$8),D1521&lt;&gt;Criteria!$C$9),1,0)</f>
        <v>1</v>
      </c>
    </row>
    <row r="1522" customFormat="false" ht="15" hidden="false" customHeight="false" outlineLevel="0" collapsed="false">
      <c r="A1522" s="12" t="s">
        <v>2968</v>
      </c>
      <c r="B1522" s="12" t="s">
        <v>2969</v>
      </c>
      <c r="C1522" s="12" t="s">
        <v>36</v>
      </c>
      <c r="D1522" s="12" t="s">
        <v>23</v>
      </c>
      <c r="E1522" s="12" t="s">
        <v>24</v>
      </c>
      <c r="F1522" s="12" t="s">
        <v>25</v>
      </c>
      <c r="G1522" s="13" t="n">
        <v>207500</v>
      </c>
      <c r="H1522" s="12" t="n">
        <v>72</v>
      </c>
      <c r="I1522" s="12" t="n">
        <v>38</v>
      </c>
      <c r="J1522" s="12" t="n">
        <v>0</v>
      </c>
      <c r="K1522" s="14" t="n">
        <v>0.06</v>
      </c>
      <c r="L1522" s="12" t="s">
        <v>39</v>
      </c>
      <c r="M1522" s="15" t="n">
        <f aca="false">IF(AND(H1522&lt;=Criteria!$C$6,J1522&lt;=Criteria!$C$7,L1522="Yes",OR(C1522&lt;&gt;"Catering",K1522&gt;=Criteria!$C$8),D1522&lt;&gt;Criteria!$C$9),1,0)</f>
        <v>0</v>
      </c>
    </row>
    <row r="1523" customFormat="false" ht="15" hidden="false" customHeight="false" outlineLevel="0" collapsed="false">
      <c r="A1523" s="8" t="s">
        <v>2970</v>
      </c>
      <c r="B1523" s="8" t="s">
        <v>2971</v>
      </c>
      <c r="C1523" s="8" t="s">
        <v>36</v>
      </c>
      <c r="D1523" s="8" t="s">
        <v>42</v>
      </c>
      <c r="E1523" s="8" t="s">
        <v>38</v>
      </c>
      <c r="F1523" s="8" t="s">
        <v>33</v>
      </c>
      <c r="G1523" s="9" t="n">
        <v>158000</v>
      </c>
      <c r="H1523" s="8" t="n">
        <v>60</v>
      </c>
      <c r="I1523" s="8" t="n">
        <v>48</v>
      </c>
      <c r="J1523" s="8" t="n">
        <v>0</v>
      </c>
      <c r="K1523" s="10" t="n">
        <v>0.18</v>
      </c>
      <c r="L1523" s="8" t="s">
        <v>39</v>
      </c>
      <c r="M1523" s="11" t="n">
        <f aca="false">IF(AND(H1523&lt;=Criteria!$C$6,J1523&lt;=Criteria!$C$7,L1523="Yes",OR(C1523&lt;&gt;"Catering",K1523&gt;=Criteria!$C$8),D1523&lt;&gt;Criteria!$C$9),1,0)</f>
        <v>1</v>
      </c>
    </row>
    <row r="1524" customFormat="false" ht="15" hidden="false" customHeight="false" outlineLevel="0" collapsed="false">
      <c r="A1524" s="12" t="s">
        <v>2972</v>
      </c>
      <c r="B1524" s="12" t="s">
        <v>2973</v>
      </c>
      <c r="C1524" s="12" t="s">
        <v>32</v>
      </c>
      <c r="D1524" s="12" t="s">
        <v>133</v>
      </c>
      <c r="E1524" s="12" t="s">
        <v>24</v>
      </c>
      <c r="F1524" s="12" t="s">
        <v>33</v>
      </c>
      <c r="G1524" s="13" t="n">
        <v>195400</v>
      </c>
      <c r="H1524" s="12" t="n">
        <v>36</v>
      </c>
      <c r="I1524" s="12" t="n">
        <v>18</v>
      </c>
      <c r="J1524" s="12" t="n">
        <v>0</v>
      </c>
      <c r="K1524" s="14" t="n">
        <v>0.16</v>
      </c>
      <c r="L1524" s="12" t="s">
        <v>39</v>
      </c>
      <c r="M1524" s="15" t="n">
        <f aca="false">IF(AND(H1524&lt;=Criteria!$C$6,J1524&lt;=Criteria!$C$7,L1524="Yes",OR(C1524&lt;&gt;"Catering",K1524&gt;=Criteria!$C$8),D1524&lt;&gt;Criteria!$C$9),1,0)</f>
        <v>1</v>
      </c>
    </row>
    <row r="1525" customFormat="false" ht="15" hidden="false" customHeight="false" outlineLevel="0" collapsed="false">
      <c r="A1525" s="8" t="s">
        <v>2974</v>
      </c>
      <c r="B1525" s="8" t="s">
        <v>2975</v>
      </c>
      <c r="C1525" s="8" t="s">
        <v>32</v>
      </c>
      <c r="D1525" s="8" t="s">
        <v>42</v>
      </c>
      <c r="E1525" s="8" t="s">
        <v>38</v>
      </c>
      <c r="F1525" s="8" t="s">
        <v>25</v>
      </c>
      <c r="G1525" s="9" t="n">
        <v>104000</v>
      </c>
      <c r="H1525" s="8" t="n">
        <v>60</v>
      </c>
      <c r="I1525" s="8" t="n">
        <v>53</v>
      </c>
      <c r="J1525" s="8" t="n">
        <v>0</v>
      </c>
      <c r="K1525" s="10" t="n">
        <v>0.1</v>
      </c>
      <c r="L1525" s="8" t="s">
        <v>39</v>
      </c>
      <c r="M1525" s="11" t="n">
        <f aca="false">IF(AND(H1525&lt;=Criteria!$C$6,J1525&lt;=Criteria!$C$7,L1525="Yes",OR(C1525&lt;&gt;"Catering",K1525&gt;=Criteria!$C$8),D1525&lt;&gt;Criteria!$C$9),1,0)</f>
        <v>1</v>
      </c>
    </row>
    <row r="1526" customFormat="false" ht="15" hidden="false" customHeight="false" outlineLevel="0" collapsed="false">
      <c r="A1526" s="12" t="s">
        <v>2976</v>
      </c>
      <c r="B1526" s="12" t="s">
        <v>2951</v>
      </c>
      <c r="C1526" s="12" t="s">
        <v>22</v>
      </c>
      <c r="D1526" s="12" t="s">
        <v>37</v>
      </c>
      <c r="E1526" s="12" t="s">
        <v>38</v>
      </c>
      <c r="F1526" s="12" t="s">
        <v>25</v>
      </c>
      <c r="G1526" s="13" t="n">
        <v>28500</v>
      </c>
      <c r="H1526" s="12" t="n">
        <v>60</v>
      </c>
      <c r="I1526" s="12" t="n">
        <v>56</v>
      </c>
      <c r="J1526" s="12" t="n">
        <v>0</v>
      </c>
      <c r="K1526" s="14" t="n">
        <v>0.05</v>
      </c>
      <c r="L1526" s="12" t="s">
        <v>39</v>
      </c>
      <c r="M1526" s="15" t="n">
        <f aca="false">IF(AND(H1526&lt;=Criteria!$C$6,J1526&lt;=Criteria!$C$7,L1526="Yes",OR(C1526&lt;&gt;"Catering",K1526&gt;=Criteria!$C$8),D1526&lt;&gt;Criteria!$C$9),1,0)</f>
        <v>0</v>
      </c>
    </row>
    <row r="1527" customFormat="false" ht="15" hidden="false" customHeight="false" outlineLevel="0" collapsed="false">
      <c r="A1527" s="8" t="s">
        <v>2977</v>
      </c>
      <c r="B1527" s="8" t="s">
        <v>2978</v>
      </c>
      <c r="C1527" s="8" t="s">
        <v>32</v>
      </c>
      <c r="D1527" s="8" t="s">
        <v>48</v>
      </c>
      <c r="E1527" s="8" t="s">
        <v>38</v>
      </c>
      <c r="F1527" s="8" t="s">
        <v>53</v>
      </c>
      <c r="G1527" s="9" t="n">
        <v>101200</v>
      </c>
      <c r="H1527" s="8" t="n">
        <v>60</v>
      </c>
      <c r="I1527" s="8" t="n">
        <v>26</v>
      </c>
      <c r="J1527" s="8" t="n">
        <v>0</v>
      </c>
      <c r="K1527" s="10" t="n">
        <v>0.15</v>
      </c>
      <c r="L1527" s="8" t="s">
        <v>39</v>
      </c>
      <c r="M1527" s="11" t="n">
        <f aca="false">IF(AND(H1527&lt;=Criteria!$C$6,J1527&lt;=Criteria!$C$7,L1527="Yes",OR(C1527&lt;&gt;"Catering",K1527&gt;=Criteria!$C$8),D1527&lt;&gt;Criteria!$C$9),1,0)</f>
        <v>1</v>
      </c>
    </row>
    <row r="1528" customFormat="false" ht="15" hidden="false" customHeight="false" outlineLevel="0" collapsed="false">
      <c r="A1528" s="12" t="s">
        <v>2979</v>
      </c>
      <c r="B1528" s="12" t="s">
        <v>2980</v>
      </c>
      <c r="C1528" s="12" t="s">
        <v>36</v>
      </c>
      <c r="D1528" s="12" t="s">
        <v>42</v>
      </c>
      <c r="E1528" s="12" t="s">
        <v>38</v>
      </c>
      <c r="F1528" s="12" t="s">
        <v>33</v>
      </c>
      <c r="G1528" s="13" t="n">
        <v>134900</v>
      </c>
      <c r="H1528" s="12" t="n">
        <v>36</v>
      </c>
      <c r="I1528" s="12" t="n">
        <v>25</v>
      </c>
      <c r="J1528" s="12" t="n">
        <v>0</v>
      </c>
      <c r="K1528" s="14" t="n">
        <v>0.12</v>
      </c>
      <c r="L1528" s="12" t="s">
        <v>39</v>
      </c>
      <c r="M1528" s="15" t="n">
        <f aca="false">IF(AND(H1528&lt;=Criteria!$C$6,J1528&lt;=Criteria!$C$7,L1528="Yes",OR(C1528&lt;&gt;"Catering",K1528&gt;=Criteria!$C$8),D1528&lt;&gt;Criteria!$C$9),1,0)</f>
        <v>1</v>
      </c>
    </row>
    <row r="1529" customFormat="false" ht="15" hidden="false" customHeight="false" outlineLevel="0" collapsed="false">
      <c r="A1529" s="8" t="s">
        <v>2981</v>
      </c>
      <c r="B1529" s="8" t="s">
        <v>2982</v>
      </c>
      <c r="C1529" s="8" t="s">
        <v>22</v>
      </c>
      <c r="D1529" s="8" t="s">
        <v>48</v>
      </c>
      <c r="E1529" s="8" t="s">
        <v>38</v>
      </c>
      <c r="F1529" s="8" t="s">
        <v>53</v>
      </c>
      <c r="G1529" s="9" t="n">
        <v>86000</v>
      </c>
      <c r="H1529" s="8" t="n">
        <v>72</v>
      </c>
      <c r="I1529" s="8" t="n">
        <v>35</v>
      </c>
      <c r="J1529" s="8" t="n">
        <v>0</v>
      </c>
      <c r="K1529" s="10" t="n">
        <v>0.12</v>
      </c>
      <c r="L1529" s="8" t="s">
        <v>39</v>
      </c>
      <c r="M1529" s="11" t="n">
        <f aca="false">IF(AND(H1529&lt;=Criteria!$C$6,J1529&lt;=Criteria!$C$7,L1529="Yes",OR(C1529&lt;&gt;"Catering",K1529&gt;=Criteria!$C$8),D1529&lt;&gt;Criteria!$C$9),1,0)</f>
        <v>1</v>
      </c>
    </row>
    <row r="1530" customFormat="false" ht="15" hidden="false" customHeight="false" outlineLevel="0" collapsed="false">
      <c r="A1530" s="12" t="s">
        <v>2983</v>
      </c>
      <c r="B1530" s="12" t="s">
        <v>2984</v>
      </c>
      <c r="C1530" s="12" t="s">
        <v>32</v>
      </c>
      <c r="D1530" s="12" t="s">
        <v>42</v>
      </c>
      <c r="E1530" s="12" t="s">
        <v>38</v>
      </c>
      <c r="F1530" s="12" t="s">
        <v>25</v>
      </c>
      <c r="G1530" s="13" t="n">
        <v>147400</v>
      </c>
      <c r="H1530" s="12" t="n">
        <v>48</v>
      </c>
      <c r="I1530" s="12" t="n">
        <v>40</v>
      </c>
      <c r="J1530" s="12" t="n">
        <v>0</v>
      </c>
      <c r="K1530" s="14" t="n">
        <v>0.23</v>
      </c>
      <c r="L1530" s="12" t="s">
        <v>39</v>
      </c>
      <c r="M1530" s="15" t="n">
        <f aca="false">IF(AND(H1530&lt;=Criteria!$C$6,J1530&lt;=Criteria!$C$7,L1530="Yes",OR(C1530&lt;&gt;"Catering",K1530&gt;=Criteria!$C$8),D1530&lt;&gt;Criteria!$C$9),1,0)</f>
        <v>1</v>
      </c>
    </row>
    <row r="1531" customFormat="false" ht="15" hidden="false" customHeight="false" outlineLevel="0" collapsed="false">
      <c r="A1531" s="8" t="s">
        <v>2985</v>
      </c>
      <c r="B1531" s="8" t="s">
        <v>2986</v>
      </c>
      <c r="C1531" s="8" t="s">
        <v>36</v>
      </c>
      <c r="D1531" s="8" t="s">
        <v>37</v>
      </c>
      <c r="E1531" s="8" t="s">
        <v>38</v>
      </c>
      <c r="F1531" s="8" t="s">
        <v>33</v>
      </c>
      <c r="G1531" s="9" t="n">
        <v>325200</v>
      </c>
      <c r="H1531" s="8" t="n">
        <v>60</v>
      </c>
      <c r="I1531" s="8" t="n">
        <v>40</v>
      </c>
      <c r="J1531" s="8" t="n">
        <v>0</v>
      </c>
      <c r="K1531" s="10" t="n">
        <v>0.17</v>
      </c>
      <c r="L1531" s="8" t="s">
        <v>39</v>
      </c>
      <c r="M1531" s="11" t="n">
        <f aca="false">IF(AND(H1531&lt;=Criteria!$C$6,J1531&lt;=Criteria!$C$7,L1531="Yes",OR(C1531&lt;&gt;"Catering",K1531&gt;=Criteria!$C$8),D1531&lt;&gt;Criteria!$C$9),1,0)</f>
        <v>1</v>
      </c>
    </row>
    <row r="1532" customFormat="false" ht="15" hidden="false" customHeight="false" outlineLevel="0" collapsed="false">
      <c r="A1532" s="12" t="s">
        <v>2987</v>
      </c>
      <c r="B1532" s="12" t="s">
        <v>2988</v>
      </c>
      <c r="C1532" s="12" t="s">
        <v>36</v>
      </c>
      <c r="D1532" s="12" t="s">
        <v>48</v>
      </c>
      <c r="E1532" s="12" t="s">
        <v>38</v>
      </c>
      <c r="F1532" s="12" t="s">
        <v>33</v>
      </c>
      <c r="G1532" s="13" t="n">
        <v>303300</v>
      </c>
      <c r="H1532" s="12" t="n">
        <v>84</v>
      </c>
      <c r="I1532" s="12" t="n">
        <v>79</v>
      </c>
      <c r="J1532" s="12" t="n">
        <v>0</v>
      </c>
      <c r="K1532" s="14" t="n">
        <v>0.25</v>
      </c>
      <c r="L1532" s="12" t="s">
        <v>39</v>
      </c>
      <c r="M1532" s="15" t="n">
        <f aca="false">IF(AND(H1532&lt;=Criteria!$C$6,J1532&lt;=Criteria!$C$7,L1532="Yes",OR(C1532&lt;&gt;"Catering",K1532&gt;=Criteria!$C$8),D1532&lt;&gt;Criteria!$C$9),1,0)</f>
        <v>0</v>
      </c>
    </row>
    <row r="1533" customFormat="false" ht="15" hidden="false" customHeight="false" outlineLevel="0" collapsed="false">
      <c r="A1533" s="8" t="s">
        <v>2989</v>
      </c>
      <c r="B1533" s="8" t="s">
        <v>2990</v>
      </c>
      <c r="C1533" s="8" t="s">
        <v>32</v>
      </c>
      <c r="D1533" s="8" t="s">
        <v>37</v>
      </c>
      <c r="E1533" s="8" t="s">
        <v>38</v>
      </c>
      <c r="F1533" s="8" t="s">
        <v>33</v>
      </c>
      <c r="G1533" s="9" t="n">
        <v>116100</v>
      </c>
      <c r="H1533" s="8" t="n">
        <v>72</v>
      </c>
      <c r="I1533" s="8" t="n">
        <v>62</v>
      </c>
      <c r="J1533" s="8" t="n">
        <v>0</v>
      </c>
      <c r="K1533" s="10" t="n">
        <v>0.18</v>
      </c>
      <c r="L1533" s="8" t="s">
        <v>39</v>
      </c>
      <c r="M1533" s="11" t="n">
        <f aca="false">IF(AND(H1533&lt;=Criteria!$C$6,J1533&lt;=Criteria!$C$7,L1533="Yes",OR(C1533&lt;&gt;"Catering",K1533&gt;=Criteria!$C$8),D1533&lt;&gt;Criteria!$C$9),1,0)</f>
        <v>1</v>
      </c>
    </row>
    <row r="1534" customFormat="false" ht="15" hidden="false" customHeight="false" outlineLevel="0" collapsed="false">
      <c r="A1534" s="12" t="s">
        <v>2991</v>
      </c>
      <c r="B1534" s="12" t="s">
        <v>2992</v>
      </c>
      <c r="C1534" s="12" t="s">
        <v>36</v>
      </c>
      <c r="D1534" s="12" t="s">
        <v>46</v>
      </c>
      <c r="E1534" s="12" t="s">
        <v>24</v>
      </c>
      <c r="F1534" s="12" t="s">
        <v>25</v>
      </c>
      <c r="G1534" s="13" t="n">
        <v>333400</v>
      </c>
      <c r="H1534" s="12" t="n">
        <v>48</v>
      </c>
      <c r="I1534" s="12" t="n">
        <v>33</v>
      </c>
      <c r="J1534" s="12" t="n">
        <v>0</v>
      </c>
      <c r="K1534" s="14" t="n">
        <v>0.2</v>
      </c>
      <c r="L1534" s="12" t="s">
        <v>39</v>
      </c>
      <c r="M1534" s="15" t="n">
        <f aca="false">IF(AND(H1534&lt;=Criteria!$C$6,J1534&lt;=Criteria!$C$7,L1534="Yes",OR(C1534&lt;&gt;"Catering",K1534&gt;=Criteria!$C$8),D1534&lt;&gt;Criteria!$C$9),1,0)</f>
        <v>1</v>
      </c>
    </row>
    <row r="1535" customFormat="false" ht="15" hidden="false" customHeight="false" outlineLevel="0" collapsed="false">
      <c r="A1535" s="8" t="s">
        <v>2993</v>
      </c>
      <c r="B1535" s="8" t="s">
        <v>2994</v>
      </c>
      <c r="C1535" s="8" t="s">
        <v>22</v>
      </c>
      <c r="D1535" s="8" t="s">
        <v>48</v>
      </c>
      <c r="E1535" s="8" t="s">
        <v>38</v>
      </c>
      <c r="F1535" s="8" t="s">
        <v>25</v>
      </c>
      <c r="G1535" s="9" t="n">
        <v>99300</v>
      </c>
      <c r="H1535" s="8" t="n">
        <v>48</v>
      </c>
      <c r="I1535" s="8" t="n">
        <v>39</v>
      </c>
      <c r="J1535" s="8" t="n">
        <v>0</v>
      </c>
      <c r="K1535" s="10" t="n">
        <v>0</v>
      </c>
      <c r="L1535" s="8" t="s">
        <v>39</v>
      </c>
      <c r="M1535" s="11" t="n">
        <f aca="false">IF(AND(H1535&lt;=Criteria!$C$6,J1535&lt;=Criteria!$C$7,L1535="Yes",OR(C1535&lt;&gt;"Catering",K1535&gt;=Criteria!$C$8),D1535&lt;&gt;Criteria!$C$9),1,0)</f>
        <v>0</v>
      </c>
    </row>
    <row r="1536" customFormat="false" ht="15" hidden="false" customHeight="false" outlineLevel="0" collapsed="false">
      <c r="A1536" s="12" t="s">
        <v>2995</v>
      </c>
      <c r="B1536" s="12" t="s">
        <v>2996</v>
      </c>
      <c r="C1536" s="12" t="s">
        <v>22</v>
      </c>
      <c r="D1536" s="12" t="s">
        <v>48</v>
      </c>
      <c r="E1536" s="12" t="s">
        <v>38</v>
      </c>
      <c r="F1536" s="12" t="s">
        <v>25</v>
      </c>
      <c r="G1536" s="13" t="n">
        <v>38700</v>
      </c>
      <c r="H1536" s="12" t="n">
        <v>60</v>
      </c>
      <c r="I1536" s="12" t="n">
        <v>25</v>
      </c>
      <c r="J1536" s="12" t="n">
        <v>0</v>
      </c>
      <c r="K1536" s="14" t="n">
        <v>0.07</v>
      </c>
      <c r="L1536" s="12" t="s">
        <v>39</v>
      </c>
      <c r="M1536" s="15" t="n">
        <f aca="false">IF(AND(H1536&lt;=Criteria!$C$6,J1536&lt;=Criteria!$C$7,L1536="Yes",OR(C1536&lt;&gt;"Catering",K1536&gt;=Criteria!$C$8),D1536&lt;&gt;Criteria!$C$9),1,0)</f>
        <v>0</v>
      </c>
    </row>
    <row r="1537" customFormat="false" ht="15" hidden="false" customHeight="false" outlineLevel="0" collapsed="false">
      <c r="A1537" s="8" t="s">
        <v>2997</v>
      </c>
      <c r="B1537" s="8" t="s">
        <v>2998</v>
      </c>
      <c r="C1537" s="8" t="s">
        <v>32</v>
      </c>
      <c r="D1537" s="8" t="s">
        <v>108</v>
      </c>
      <c r="E1537" s="8" t="s">
        <v>108</v>
      </c>
      <c r="F1537" s="8" t="s">
        <v>53</v>
      </c>
      <c r="G1537" s="9" t="n">
        <v>157400</v>
      </c>
      <c r="H1537" s="8" t="n">
        <v>48</v>
      </c>
      <c r="I1537" s="8" t="n">
        <v>29</v>
      </c>
      <c r="J1537" s="8" t="n">
        <v>0</v>
      </c>
      <c r="K1537" s="10" t="n">
        <v>0.16</v>
      </c>
      <c r="L1537" s="8" t="s">
        <v>39</v>
      </c>
      <c r="M1537" s="11" t="n">
        <f aca="false">IF(AND(H1537&lt;=Criteria!$C$6,J1537&lt;=Criteria!$C$7,L1537="Yes",OR(C1537&lt;&gt;"Catering",K1537&gt;=Criteria!$C$8),D1537&lt;&gt;Criteria!$C$9),1,0)</f>
        <v>1</v>
      </c>
    </row>
    <row r="1538" customFormat="false" ht="15" hidden="false" customHeight="false" outlineLevel="0" collapsed="false">
      <c r="A1538" s="12" t="s">
        <v>2999</v>
      </c>
      <c r="B1538" s="12" t="s">
        <v>3000</v>
      </c>
      <c r="C1538" s="12" t="s">
        <v>32</v>
      </c>
      <c r="D1538" s="12" t="s">
        <v>37</v>
      </c>
      <c r="E1538" s="12" t="s">
        <v>38</v>
      </c>
      <c r="F1538" s="12" t="s">
        <v>25</v>
      </c>
      <c r="G1538" s="13" t="n">
        <v>71800</v>
      </c>
      <c r="H1538" s="12" t="n">
        <v>72</v>
      </c>
      <c r="I1538" s="12" t="n">
        <v>31</v>
      </c>
      <c r="J1538" s="12" t="n">
        <v>0</v>
      </c>
      <c r="K1538" s="14" t="n">
        <v>0.15</v>
      </c>
      <c r="L1538" s="12" t="s">
        <v>39</v>
      </c>
      <c r="M1538" s="15" t="n">
        <f aca="false">IF(AND(H1538&lt;=Criteria!$C$6,J1538&lt;=Criteria!$C$7,L1538="Yes",OR(C1538&lt;&gt;"Catering",K1538&gt;=Criteria!$C$8),D1538&lt;&gt;Criteria!$C$9),1,0)</f>
        <v>1</v>
      </c>
    </row>
    <row r="1539" customFormat="false" ht="15" hidden="false" customHeight="false" outlineLevel="0" collapsed="false">
      <c r="A1539" s="8" t="s">
        <v>3001</v>
      </c>
      <c r="B1539" s="8" t="s">
        <v>2951</v>
      </c>
      <c r="C1539" s="8" t="s">
        <v>32</v>
      </c>
      <c r="D1539" s="8" t="s">
        <v>48</v>
      </c>
      <c r="E1539" s="8" t="s">
        <v>38</v>
      </c>
      <c r="F1539" s="8" t="s">
        <v>33</v>
      </c>
      <c r="G1539" s="9" t="n">
        <v>91800</v>
      </c>
      <c r="H1539" s="8" t="n">
        <v>84</v>
      </c>
      <c r="I1539" s="8" t="n">
        <v>70</v>
      </c>
      <c r="J1539" s="8" t="n">
        <v>0</v>
      </c>
      <c r="K1539" s="10" t="n">
        <v>0.19</v>
      </c>
      <c r="L1539" s="8" t="s">
        <v>39</v>
      </c>
      <c r="M1539" s="11" t="n">
        <f aca="false">IF(AND(H1539&lt;=Criteria!$C$6,J1539&lt;=Criteria!$C$7,L1539="Yes",OR(C1539&lt;&gt;"Catering",K1539&gt;=Criteria!$C$8),D1539&lt;&gt;Criteria!$C$9),1,0)</f>
        <v>0</v>
      </c>
    </row>
    <row r="1540" customFormat="false" ht="15" hidden="false" customHeight="false" outlineLevel="0" collapsed="false">
      <c r="A1540" s="12" t="s">
        <v>3002</v>
      </c>
      <c r="B1540" s="12" t="s">
        <v>3003</v>
      </c>
      <c r="C1540" s="12" t="s">
        <v>32</v>
      </c>
      <c r="D1540" s="12" t="s">
        <v>23</v>
      </c>
      <c r="E1540" s="12" t="s">
        <v>24</v>
      </c>
      <c r="F1540" s="12" t="s">
        <v>25</v>
      </c>
      <c r="G1540" s="13" t="n">
        <v>111900</v>
      </c>
      <c r="H1540" s="12" t="n">
        <v>36</v>
      </c>
      <c r="I1540" s="12" t="n">
        <v>31</v>
      </c>
      <c r="J1540" s="12" t="n">
        <v>0</v>
      </c>
      <c r="K1540" s="14" t="n">
        <v>0.11</v>
      </c>
      <c r="L1540" s="12" t="s">
        <v>26</v>
      </c>
      <c r="M1540" s="15" t="n">
        <f aca="false">IF(AND(H1540&lt;=Criteria!$C$6,J1540&lt;=Criteria!$C$7,L1540="Yes",OR(C1540&lt;&gt;"Catering",K1540&gt;=Criteria!$C$8),D1540&lt;&gt;Criteria!$C$9),1,0)</f>
        <v>0</v>
      </c>
    </row>
    <row r="1541" customFormat="false" ht="15" hidden="false" customHeight="false" outlineLevel="0" collapsed="false">
      <c r="A1541" s="8" t="s">
        <v>3004</v>
      </c>
      <c r="B1541" s="8" t="s">
        <v>3005</v>
      </c>
      <c r="C1541" s="8" t="s">
        <v>22</v>
      </c>
      <c r="D1541" s="8" t="s">
        <v>133</v>
      </c>
      <c r="E1541" s="8" t="s">
        <v>24</v>
      </c>
      <c r="F1541" s="8" t="s">
        <v>25</v>
      </c>
      <c r="G1541" s="9" t="n">
        <v>97900</v>
      </c>
      <c r="H1541" s="8" t="n">
        <v>72</v>
      </c>
      <c r="I1541" s="8" t="n">
        <v>27</v>
      </c>
      <c r="J1541" s="8" t="n">
        <v>0</v>
      </c>
      <c r="K1541" s="10" t="n">
        <v>0.15</v>
      </c>
      <c r="L1541" s="8" t="s">
        <v>39</v>
      </c>
      <c r="M1541" s="11" t="n">
        <f aca="false">IF(AND(H1541&lt;=Criteria!$C$6,J1541&lt;=Criteria!$C$7,L1541="Yes",OR(C1541&lt;&gt;"Catering",K1541&gt;=Criteria!$C$8),D1541&lt;&gt;Criteria!$C$9),1,0)</f>
        <v>1</v>
      </c>
    </row>
    <row r="1542" customFormat="false" ht="15" hidden="false" customHeight="false" outlineLevel="0" collapsed="false">
      <c r="A1542" s="12" t="s">
        <v>3006</v>
      </c>
      <c r="B1542" s="12" t="s">
        <v>3007</v>
      </c>
      <c r="C1542" s="12" t="s">
        <v>22</v>
      </c>
      <c r="D1542" s="12" t="s">
        <v>108</v>
      </c>
      <c r="E1542" s="12" t="s">
        <v>108</v>
      </c>
      <c r="F1542" s="12" t="s">
        <v>25</v>
      </c>
      <c r="G1542" s="13" t="n">
        <v>79700</v>
      </c>
      <c r="H1542" s="12" t="n">
        <v>60</v>
      </c>
      <c r="I1542" s="12" t="n">
        <v>23</v>
      </c>
      <c r="J1542" s="12" t="n">
        <v>0</v>
      </c>
      <c r="K1542" s="14" t="n">
        <v>0.22</v>
      </c>
      <c r="L1542" s="12" t="s">
        <v>39</v>
      </c>
      <c r="M1542" s="15" t="n">
        <f aca="false">IF(AND(H1542&lt;=Criteria!$C$6,J1542&lt;=Criteria!$C$7,L1542="Yes",OR(C1542&lt;&gt;"Catering",K1542&gt;=Criteria!$C$8),D1542&lt;&gt;Criteria!$C$9),1,0)</f>
        <v>1</v>
      </c>
    </row>
    <row r="1543" customFormat="false" ht="15" hidden="false" customHeight="false" outlineLevel="0" collapsed="false">
      <c r="A1543" s="8" t="s">
        <v>3008</v>
      </c>
      <c r="B1543" s="8" t="s">
        <v>3009</v>
      </c>
      <c r="C1543" s="8" t="s">
        <v>22</v>
      </c>
      <c r="D1543" s="8" t="s">
        <v>42</v>
      </c>
      <c r="E1543" s="8" t="s">
        <v>38</v>
      </c>
      <c r="F1543" s="8" t="s">
        <v>53</v>
      </c>
      <c r="G1543" s="9" t="n">
        <v>107700</v>
      </c>
      <c r="H1543" s="8" t="n">
        <v>60</v>
      </c>
      <c r="I1543" s="8" t="n">
        <v>15</v>
      </c>
      <c r="J1543" s="8" t="n">
        <v>0</v>
      </c>
      <c r="K1543" s="10" t="n">
        <v>0.13</v>
      </c>
      <c r="L1543" s="8" t="s">
        <v>39</v>
      </c>
      <c r="M1543" s="11" t="n">
        <f aca="false">IF(AND(H1543&lt;=Criteria!$C$6,J1543&lt;=Criteria!$C$7,L1543="Yes",OR(C1543&lt;&gt;"Catering",K1543&gt;=Criteria!$C$8),D1543&lt;&gt;Criteria!$C$9),1,0)</f>
        <v>1</v>
      </c>
    </row>
    <row r="1544" customFormat="false" ht="15" hidden="false" customHeight="false" outlineLevel="0" collapsed="false">
      <c r="A1544" s="12" t="s">
        <v>3010</v>
      </c>
      <c r="B1544" s="12" t="s">
        <v>3011</v>
      </c>
      <c r="C1544" s="12" t="s">
        <v>32</v>
      </c>
      <c r="D1544" s="12" t="s">
        <v>48</v>
      </c>
      <c r="E1544" s="12" t="s">
        <v>38</v>
      </c>
      <c r="F1544" s="12" t="s">
        <v>33</v>
      </c>
      <c r="G1544" s="13" t="n">
        <v>57400</v>
      </c>
      <c r="H1544" s="12" t="n">
        <v>60</v>
      </c>
      <c r="I1544" s="12" t="n">
        <v>27</v>
      </c>
      <c r="J1544" s="12" t="n">
        <v>0</v>
      </c>
      <c r="K1544" s="14" t="n">
        <v>0.1</v>
      </c>
      <c r="L1544" s="12" t="s">
        <v>39</v>
      </c>
      <c r="M1544" s="15" t="n">
        <f aca="false">IF(AND(H1544&lt;=Criteria!$C$6,J1544&lt;=Criteria!$C$7,L1544="Yes",OR(C1544&lt;&gt;"Catering",K1544&gt;=Criteria!$C$8),D1544&lt;&gt;Criteria!$C$9),1,0)</f>
        <v>1</v>
      </c>
    </row>
    <row r="1545" customFormat="false" ht="15" hidden="false" customHeight="false" outlineLevel="0" collapsed="false">
      <c r="A1545" s="8" t="s">
        <v>3012</v>
      </c>
      <c r="B1545" s="8" t="s">
        <v>3013</v>
      </c>
      <c r="C1545" s="8" t="s">
        <v>32</v>
      </c>
      <c r="D1545" s="8" t="s">
        <v>108</v>
      </c>
      <c r="E1545" s="8" t="s">
        <v>108</v>
      </c>
      <c r="F1545" s="8" t="s">
        <v>25</v>
      </c>
      <c r="G1545" s="9" t="n">
        <v>169700</v>
      </c>
      <c r="H1545" s="8" t="n">
        <v>60</v>
      </c>
      <c r="I1545" s="8" t="n">
        <v>55</v>
      </c>
      <c r="J1545" s="8" t="n">
        <v>0</v>
      </c>
      <c r="K1545" s="10" t="n">
        <v>0.18</v>
      </c>
      <c r="L1545" s="8" t="s">
        <v>39</v>
      </c>
      <c r="M1545" s="11" t="n">
        <f aca="false">IF(AND(H1545&lt;=Criteria!$C$6,J1545&lt;=Criteria!$C$7,L1545="Yes",OR(C1545&lt;&gt;"Catering",K1545&gt;=Criteria!$C$8),D1545&lt;&gt;Criteria!$C$9),1,0)</f>
        <v>1</v>
      </c>
    </row>
    <row r="1546" customFormat="false" ht="15" hidden="false" customHeight="false" outlineLevel="0" collapsed="false">
      <c r="A1546" s="12" t="s">
        <v>3014</v>
      </c>
      <c r="B1546" s="12" t="s">
        <v>3015</v>
      </c>
      <c r="C1546" s="12" t="s">
        <v>22</v>
      </c>
      <c r="D1546" s="12" t="s">
        <v>133</v>
      </c>
      <c r="E1546" s="12" t="s">
        <v>24</v>
      </c>
      <c r="F1546" s="12" t="s">
        <v>25</v>
      </c>
      <c r="G1546" s="13" t="n">
        <v>49900</v>
      </c>
      <c r="H1546" s="12" t="n">
        <v>60</v>
      </c>
      <c r="I1546" s="12" t="n">
        <v>51</v>
      </c>
      <c r="J1546" s="12" t="n">
        <v>0</v>
      </c>
      <c r="K1546" s="14" t="n">
        <v>0</v>
      </c>
      <c r="L1546" s="12" t="s">
        <v>39</v>
      </c>
      <c r="M1546" s="15" t="n">
        <f aca="false">IF(AND(H1546&lt;=Criteria!$C$6,J1546&lt;=Criteria!$C$7,L1546="Yes",OR(C1546&lt;&gt;"Catering",K1546&gt;=Criteria!$C$8),D1546&lt;&gt;Criteria!$C$9),1,0)</f>
        <v>0</v>
      </c>
    </row>
    <row r="1547" customFormat="false" ht="15" hidden="false" customHeight="false" outlineLevel="0" collapsed="false">
      <c r="A1547" s="8" t="s">
        <v>3016</v>
      </c>
      <c r="B1547" s="8" t="s">
        <v>3017</v>
      </c>
      <c r="C1547" s="8" t="s">
        <v>22</v>
      </c>
      <c r="D1547" s="8" t="s">
        <v>37</v>
      </c>
      <c r="E1547" s="8" t="s">
        <v>38</v>
      </c>
      <c r="F1547" s="8" t="s">
        <v>53</v>
      </c>
      <c r="G1547" s="9" t="n">
        <v>80500</v>
      </c>
      <c r="H1547" s="8" t="n">
        <v>60</v>
      </c>
      <c r="I1547" s="8" t="n">
        <v>38</v>
      </c>
      <c r="J1547" s="8" t="n">
        <v>0</v>
      </c>
      <c r="K1547" s="10" t="n">
        <v>0.07</v>
      </c>
      <c r="L1547" s="8" t="s">
        <v>39</v>
      </c>
      <c r="M1547" s="11" t="n">
        <f aca="false">IF(AND(H1547&lt;=Criteria!$C$6,J1547&lt;=Criteria!$C$7,L1547="Yes",OR(C1547&lt;&gt;"Catering",K1547&gt;=Criteria!$C$8),D1547&lt;&gt;Criteria!$C$9),1,0)</f>
        <v>0</v>
      </c>
    </row>
    <row r="1548" customFormat="false" ht="15" hidden="false" customHeight="false" outlineLevel="0" collapsed="false">
      <c r="A1548" s="12" t="s">
        <v>3018</v>
      </c>
      <c r="B1548" s="12" t="s">
        <v>3019</v>
      </c>
      <c r="C1548" s="12" t="s">
        <v>22</v>
      </c>
      <c r="D1548" s="12" t="s">
        <v>42</v>
      </c>
      <c r="E1548" s="12" t="s">
        <v>38</v>
      </c>
      <c r="F1548" s="12" t="s">
        <v>33</v>
      </c>
      <c r="G1548" s="13" t="n">
        <v>102100</v>
      </c>
      <c r="H1548" s="12" t="n">
        <v>60</v>
      </c>
      <c r="I1548" s="12" t="n">
        <v>50</v>
      </c>
      <c r="J1548" s="12" t="n">
        <v>0</v>
      </c>
      <c r="K1548" s="14" t="n">
        <v>0.05</v>
      </c>
      <c r="L1548" s="12" t="s">
        <v>39</v>
      </c>
      <c r="M1548" s="15" t="n">
        <f aca="false">IF(AND(H1548&lt;=Criteria!$C$6,J1548&lt;=Criteria!$C$7,L1548="Yes",OR(C1548&lt;&gt;"Catering",K1548&gt;=Criteria!$C$8),D1548&lt;&gt;Criteria!$C$9),1,0)</f>
        <v>0</v>
      </c>
    </row>
    <row r="1549" customFormat="false" ht="15" hidden="false" customHeight="false" outlineLevel="0" collapsed="false">
      <c r="A1549" s="8" t="s">
        <v>3020</v>
      </c>
      <c r="B1549" s="8" t="s">
        <v>3021</v>
      </c>
      <c r="C1549" s="8" t="s">
        <v>32</v>
      </c>
      <c r="D1549" s="8" t="s">
        <v>108</v>
      </c>
      <c r="E1549" s="8" t="s">
        <v>108</v>
      </c>
      <c r="F1549" s="8" t="s">
        <v>33</v>
      </c>
      <c r="G1549" s="9" t="n">
        <v>46700</v>
      </c>
      <c r="H1549" s="8" t="n">
        <v>36</v>
      </c>
      <c r="I1549" s="8" t="n">
        <v>26</v>
      </c>
      <c r="J1549" s="8" t="n">
        <v>0</v>
      </c>
      <c r="K1549" s="10" t="n">
        <v>0.17</v>
      </c>
      <c r="L1549" s="8" t="s">
        <v>39</v>
      </c>
      <c r="M1549" s="11" t="n">
        <f aca="false">IF(AND(H1549&lt;=Criteria!$C$6,J1549&lt;=Criteria!$C$7,L1549="Yes",OR(C1549&lt;&gt;"Catering",K1549&gt;=Criteria!$C$8),D1549&lt;&gt;Criteria!$C$9),1,0)</f>
        <v>1</v>
      </c>
    </row>
    <row r="1550" customFormat="false" ht="15" hidden="false" customHeight="false" outlineLevel="0" collapsed="false">
      <c r="A1550" s="12" t="s">
        <v>3022</v>
      </c>
      <c r="B1550" s="12" t="s">
        <v>3023</v>
      </c>
      <c r="C1550" s="12" t="s">
        <v>32</v>
      </c>
      <c r="D1550" s="12" t="s">
        <v>48</v>
      </c>
      <c r="E1550" s="12" t="s">
        <v>38</v>
      </c>
      <c r="F1550" s="12" t="s">
        <v>33</v>
      </c>
      <c r="G1550" s="13" t="n">
        <v>184500</v>
      </c>
      <c r="H1550" s="12" t="n">
        <v>72</v>
      </c>
      <c r="I1550" s="12" t="n">
        <v>23</v>
      </c>
      <c r="J1550" s="12" t="n">
        <v>0</v>
      </c>
      <c r="K1550" s="14" t="n">
        <v>0.11</v>
      </c>
      <c r="L1550" s="12" t="s">
        <v>39</v>
      </c>
      <c r="M1550" s="15" t="n">
        <f aca="false">IF(AND(H1550&lt;=Criteria!$C$6,J1550&lt;=Criteria!$C$7,L1550="Yes",OR(C1550&lt;&gt;"Catering",K1550&gt;=Criteria!$C$8),D1550&lt;&gt;Criteria!$C$9),1,0)</f>
        <v>1</v>
      </c>
    </row>
    <row r="1551" customFormat="false" ht="15" hidden="false" customHeight="false" outlineLevel="0" collapsed="false">
      <c r="A1551" s="8" t="s">
        <v>3024</v>
      </c>
      <c r="B1551" s="8" t="s">
        <v>3025</v>
      </c>
      <c r="C1551" s="8" t="s">
        <v>32</v>
      </c>
      <c r="D1551" s="8" t="s">
        <v>133</v>
      </c>
      <c r="E1551" s="8" t="s">
        <v>24</v>
      </c>
      <c r="F1551" s="8" t="s">
        <v>33</v>
      </c>
      <c r="G1551" s="9" t="n">
        <v>109500</v>
      </c>
      <c r="H1551" s="8" t="n">
        <v>60</v>
      </c>
      <c r="I1551" s="8" t="n">
        <v>49</v>
      </c>
      <c r="J1551" s="8" t="n">
        <v>47</v>
      </c>
      <c r="K1551" s="10" t="n">
        <v>0.1</v>
      </c>
      <c r="L1551" s="8" t="s">
        <v>39</v>
      </c>
      <c r="M1551" s="11" t="n">
        <f aca="false">IF(AND(H1551&lt;=Criteria!$C$6,J1551&lt;=Criteria!$C$7,L1551="Yes",OR(C1551&lt;&gt;"Catering",K1551&gt;=Criteria!$C$8),D1551&lt;&gt;Criteria!$C$9),1,0)</f>
        <v>0</v>
      </c>
    </row>
    <row r="1552" customFormat="false" ht="15" hidden="false" customHeight="false" outlineLevel="0" collapsed="false">
      <c r="A1552" s="12" t="s">
        <v>3026</v>
      </c>
      <c r="B1552" s="12" t="s">
        <v>2951</v>
      </c>
      <c r="C1552" s="12" t="s">
        <v>32</v>
      </c>
      <c r="D1552" s="12" t="s">
        <v>37</v>
      </c>
      <c r="E1552" s="12" t="s">
        <v>38</v>
      </c>
      <c r="F1552" s="12" t="s">
        <v>25</v>
      </c>
      <c r="G1552" s="13" t="n">
        <v>168100</v>
      </c>
      <c r="H1552" s="12" t="n">
        <v>36</v>
      </c>
      <c r="I1552" s="12" t="n">
        <v>32</v>
      </c>
      <c r="J1552" s="12" t="n">
        <v>0</v>
      </c>
      <c r="K1552" s="14" t="n">
        <v>0.15</v>
      </c>
      <c r="L1552" s="12" t="s">
        <v>39</v>
      </c>
      <c r="M1552" s="15" t="n">
        <f aca="false">IF(AND(H1552&lt;=Criteria!$C$6,J1552&lt;=Criteria!$C$7,L1552="Yes",OR(C1552&lt;&gt;"Catering",K1552&gt;=Criteria!$C$8),D1552&lt;&gt;Criteria!$C$9),1,0)</f>
        <v>1</v>
      </c>
    </row>
    <row r="1553" customFormat="false" ht="15" hidden="false" customHeight="false" outlineLevel="0" collapsed="false">
      <c r="A1553" s="8" t="s">
        <v>3027</v>
      </c>
      <c r="B1553" s="8" t="s">
        <v>3028</v>
      </c>
      <c r="C1553" s="8" t="s">
        <v>36</v>
      </c>
      <c r="D1553" s="8" t="s">
        <v>133</v>
      </c>
      <c r="E1553" s="8" t="s">
        <v>24</v>
      </c>
      <c r="F1553" s="8" t="s">
        <v>25</v>
      </c>
      <c r="G1553" s="9" t="n">
        <v>212200</v>
      </c>
      <c r="H1553" s="8" t="n">
        <v>72</v>
      </c>
      <c r="I1553" s="8" t="n">
        <v>45</v>
      </c>
      <c r="J1553" s="8" t="n">
        <v>0</v>
      </c>
      <c r="K1553" s="10" t="n">
        <v>0.2</v>
      </c>
      <c r="L1553" s="8" t="s">
        <v>39</v>
      </c>
      <c r="M1553" s="11" t="n">
        <f aca="false">IF(AND(H1553&lt;=Criteria!$C$6,J1553&lt;=Criteria!$C$7,L1553="Yes",OR(C1553&lt;&gt;"Catering",K1553&gt;=Criteria!$C$8),D1553&lt;&gt;Criteria!$C$9),1,0)</f>
        <v>1</v>
      </c>
    </row>
    <row r="1554" customFormat="false" ht="15" hidden="false" customHeight="false" outlineLevel="0" collapsed="false">
      <c r="A1554" s="12" t="s">
        <v>3029</v>
      </c>
      <c r="B1554" s="12" t="s">
        <v>3030</v>
      </c>
      <c r="C1554" s="12" t="s">
        <v>32</v>
      </c>
      <c r="D1554" s="12" t="s">
        <v>108</v>
      </c>
      <c r="E1554" s="12" t="s">
        <v>108</v>
      </c>
      <c r="F1554" s="12" t="s">
        <v>33</v>
      </c>
      <c r="G1554" s="13" t="n">
        <v>139600</v>
      </c>
      <c r="H1554" s="12" t="n">
        <v>60</v>
      </c>
      <c r="I1554" s="12" t="n">
        <v>33</v>
      </c>
      <c r="J1554" s="12" t="n">
        <v>0</v>
      </c>
      <c r="K1554" s="14" t="n">
        <v>0.13</v>
      </c>
      <c r="L1554" s="12" t="s">
        <v>39</v>
      </c>
      <c r="M1554" s="15" t="n">
        <f aca="false">IF(AND(H1554&lt;=Criteria!$C$6,J1554&lt;=Criteria!$C$7,L1554="Yes",OR(C1554&lt;&gt;"Catering",K1554&gt;=Criteria!$C$8),D1554&lt;&gt;Criteria!$C$9),1,0)</f>
        <v>1</v>
      </c>
    </row>
    <row r="1555" customFormat="false" ht="15" hidden="false" customHeight="false" outlineLevel="0" collapsed="false">
      <c r="A1555" s="8" t="s">
        <v>3031</v>
      </c>
      <c r="B1555" s="8" t="s">
        <v>3032</v>
      </c>
      <c r="C1555" s="8" t="s">
        <v>36</v>
      </c>
      <c r="D1555" s="8" t="s">
        <v>48</v>
      </c>
      <c r="E1555" s="8" t="s">
        <v>38</v>
      </c>
      <c r="F1555" s="8" t="s">
        <v>33</v>
      </c>
      <c r="G1555" s="9" t="n">
        <v>159600</v>
      </c>
      <c r="H1555" s="8" t="n">
        <v>72</v>
      </c>
      <c r="I1555" s="8" t="n">
        <v>55</v>
      </c>
      <c r="J1555" s="8" t="n">
        <v>0</v>
      </c>
      <c r="K1555" s="10" t="n">
        <v>0.11</v>
      </c>
      <c r="L1555" s="8" t="s">
        <v>39</v>
      </c>
      <c r="M1555" s="11" t="n">
        <f aca="false">IF(AND(H1555&lt;=Criteria!$C$6,J1555&lt;=Criteria!$C$7,L1555="Yes",OR(C1555&lt;&gt;"Catering",K1555&gt;=Criteria!$C$8),D1555&lt;&gt;Criteria!$C$9),1,0)</f>
        <v>1</v>
      </c>
    </row>
    <row r="1556" customFormat="false" ht="15" hidden="false" customHeight="false" outlineLevel="0" collapsed="false">
      <c r="A1556" s="12" t="s">
        <v>3033</v>
      </c>
      <c r="B1556" s="12" t="s">
        <v>3034</v>
      </c>
      <c r="C1556" s="12" t="s">
        <v>22</v>
      </c>
      <c r="D1556" s="12" t="s">
        <v>42</v>
      </c>
      <c r="E1556" s="12" t="s">
        <v>38</v>
      </c>
      <c r="F1556" s="12" t="s">
        <v>33</v>
      </c>
      <c r="G1556" s="13" t="n">
        <v>81800</v>
      </c>
      <c r="H1556" s="12" t="n">
        <v>48</v>
      </c>
      <c r="I1556" s="12" t="n">
        <v>34</v>
      </c>
      <c r="J1556" s="12" t="n">
        <v>0</v>
      </c>
      <c r="K1556" s="14" t="n">
        <v>0.24</v>
      </c>
      <c r="L1556" s="12" t="s">
        <v>39</v>
      </c>
      <c r="M1556" s="15" t="n">
        <f aca="false">IF(AND(H1556&lt;=Criteria!$C$6,J1556&lt;=Criteria!$C$7,L1556="Yes",OR(C1556&lt;&gt;"Catering",K1556&gt;=Criteria!$C$8),D1556&lt;&gt;Criteria!$C$9),1,0)</f>
        <v>1</v>
      </c>
    </row>
    <row r="1557" customFormat="false" ht="15" hidden="false" customHeight="false" outlineLevel="0" collapsed="false">
      <c r="A1557" s="8" t="s">
        <v>3035</v>
      </c>
      <c r="B1557" s="8" t="s">
        <v>3036</v>
      </c>
      <c r="C1557" s="8" t="s">
        <v>36</v>
      </c>
      <c r="D1557" s="8" t="s">
        <v>46</v>
      </c>
      <c r="E1557" s="8" t="s">
        <v>24</v>
      </c>
      <c r="F1557" s="8" t="s">
        <v>33</v>
      </c>
      <c r="G1557" s="9" t="n">
        <v>332300</v>
      </c>
      <c r="H1557" s="8" t="n">
        <v>72</v>
      </c>
      <c r="I1557" s="8" t="n">
        <v>27</v>
      </c>
      <c r="J1557" s="8" t="n">
        <v>0</v>
      </c>
      <c r="K1557" s="10" t="n">
        <v>0.1</v>
      </c>
      <c r="L1557" s="8" t="s">
        <v>39</v>
      </c>
      <c r="M1557" s="11" t="n">
        <f aca="false">IF(AND(H1557&lt;=Criteria!$C$6,J1557&lt;=Criteria!$C$7,L1557="Yes",OR(C1557&lt;&gt;"Catering",K1557&gt;=Criteria!$C$8),D1557&lt;&gt;Criteria!$C$9),1,0)</f>
        <v>1</v>
      </c>
    </row>
    <row r="1558" customFormat="false" ht="15" hidden="false" customHeight="false" outlineLevel="0" collapsed="false">
      <c r="A1558" s="12" t="s">
        <v>3037</v>
      </c>
      <c r="B1558" s="12" t="s">
        <v>3038</v>
      </c>
      <c r="C1558" s="12" t="s">
        <v>32</v>
      </c>
      <c r="D1558" s="12" t="s">
        <v>37</v>
      </c>
      <c r="E1558" s="12" t="s">
        <v>38</v>
      </c>
      <c r="F1558" s="12" t="s">
        <v>53</v>
      </c>
      <c r="G1558" s="13" t="n">
        <v>119600</v>
      </c>
      <c r="H1558" s="12" t="n">
        <v>48</v>
      </c>
      <c r="I1558" s="12" t="n">
        <v>16</v>
      </c>
      <c r="J1558" s="12" t="n">
        <v>47</v>
      </c>
      <c r="K1558" s="14" t="n">
        <v>0.16</v>
      </c>
      <c r="L1558" s="12" t="s">
        <v>39</v>
      </c>
      <c r="M1558" s="15" t="n">
        <f aca="false">IF(AND(H1558&lt;=Criteria!$C$6,J1558&lt;=Criteria!$C$7,L1558="Yes",OR(C1558&lt;&gt;"Catering",K1558&gt;=Criteria!$C$8),D1558&lt;&gt;Criteria!$C$9),1,0)</f>
        <v>0</v>
      </c>
    </row>
    <row r="1559" customFormat="false" ht="15" hidden="false" customHeight="false" outlineLevel="0" collapsed="false">
      <c r="A1559" s="8" t="s">
        <v>3039</v>
      </c>
      <c r="B1559" s="8" t="s">
        <v>3040</v>
      </c>
      <c r="C1559" s="8" t="s">
        <v>36</v>
      </c>
      <c r="D1559" s="8" t="s">
        <v>48</v>
      </c>
      <c r="E1559" s="8" t="s">
        <v>38</v>
      </c>
      <c r="F1559" s="8" t="s">
        <v>33</v>
      </c>
      <c r="G1559" s="9" t="n">
        <v>284600</v>
      </c>
      <c r="H1559" s="8" t="n">
        <v>60</v>
      </c>
      <c r="I1559" s="8" t="n">
        <v>40</v>
      </c>
      <c r="J1559" s="8" t="n">
        <v>0</v>
      </c>
      <c r="K1559" s="10" t="n">
        <v>0.22</v>
      </c>
      <c r="L1559" s="8" t="s">
        <v>39</v>
      </c>
      <c r="M1559" s="11" t="n">
        <f aca="false">IF(AND(H1559&lt;=Criteria!$C$6,J1559&lt;=Criteria!$C$7,L1559="Yes",OR(C1559&lt;&gt;"Catering",K1559&gt;=Criteria!$C$8),D1559&lt;&gt;Criteria!$C$9),1,0)</f>
        <v>1</v>
      </c>
    </row>
    <row r="1560" customFormat="false" ht="15" hidden="false" customHeight="false" outlineLevel="0" collapsed="false">
      <c r="A1560" s="12" t="s">
        <v>3041</v>
      </c>
      <c r="B1560" s="12" t="s">
        <v>3042</v>
      </c>
      <c r="C1560" s="12" t="s">
        <v>22</v>
      </c>
      <c r="D1560" s="12" t="s">
        <v>37</v>
      </c>
      <c r="E1560" s="12" t="s">
        <v>38</v>
      </c>
      <c r="F1560" s="12" t="s">
        <v>53</v>
      </c>
      <c r="G1560" s="13" t="n">
        <v>99400</v>
      </c>
      <c r="H1560" s="12" t="n">
        <v>48</v>
      </c>
      <c r="I1560" s="12" t="n">
        <v>22</v>
      </c>
      <c r="J1560" s="12" t="n">
        <v>0</v>
      </c>
      <c r="K1560" s="14" t="n">
        <v>0.23</v>
      </c>
      <c r="L1560" s="12" t="s">
        <v>39</v>
      </c>
      <c r="M1560" s="15" t="n">
        <f aca="false">IF(AND(H1560&lt;=Criteria!$C$6,J1560&lt;=Criteria!$C$7,L1560="Yes",OR(C1560&lt;&gt;"Catering",K1560&gt;=Criteria!$C$8),D1560&lt;&gt;Criteria!$C$9),1,0)</f>
        <v>1</v>
      </c>
    </row>
    <row r="1561" customFormat="false" ht="15" hidden="false" customHeight="false" outlineLevel="0" collapsed="false">
      <c r="A1561" s="8" t="s">
        <v>3043</v>
      </c>
      <c r="B1561" s="8" t="s">
        <v>3044</v>
      </c>
      <c r="C1561" s="8" t="s">
        <v>22</v>
      </c>
      <c r="D1561" s="8" t="s">
        <v>42</v>
      </c>
      <c r="E1561" s="8" t="s">
        <v>38</v>
      </c>
      <c r="F1561" s="8" t="s">
        <v>33</v>
      </c>
      <c r="G1561" s="9" t="n">
        <v>97000</v>
      </c>
      <c r="H1561" s="8" t="n">
        <v>72</v>
      </c>
      <c r="I1561" s="8" t="n">
        <v>50</v>
      </c>
      <c r="J1561" s="8" t="n">
        <v>0</v>
      </c>
      <c r="K1561" s="10" t="n">
        <v>0</v>
      </c>
      <c r="L1561" s="8" t="s">
        <v>39</v>
      </c>
      <c r="M1561" s="11" t="n">
        <f aca="false">IF(AND(H1561&lt;=Criteria!$C$6,J1561&lt;=Criteria!$C$7,L1561="Yes",OR(C1561&lt;&gt;"Catering",K1561&gt;=Criteria!$C$8),D1561&lt;&gt;Criteria!$C$9),1,0)</f>
        <v>0</v>
      </c>
    </row>
    <row r="1562" customFormat="false" ht="15" hidden="false" customHeight="false" outlineLevel="0" collapsed="false">
      <c r="A1562" s="12" t="s">
        <v>3045</v>
      </c>
      <c r="B1562" s="12" t="s">
        <v>3046</v>
      </c>
      <c r="C1562" s="12" t="s">
        <v>22</v>
      </c>
      <c r="D1562" s="12" t="s">
        <v>75</v>
      </c>
      <c r="E1562" s="12" t="s">
        <v>24</v>
      </c>
      <c r="F1562" s="12" t="s">
        <v>53</v>
      </c>
      <c r="G1562" s="13" t="n">
        <v>81900</v>
      </c>
      <c r="H1562" s="12" t="n">
        <v>48</v>
      </c>
      <c r="I1562" s="12" t="n">
        <v>26</v>
      </c>
      <c r="J1562" s="12" t="n">
        <v>0</v>
      </c>
      <c r="K1562" s="14" t="n">
        <v>0.11</v>
      </c>
      <c r="L1562" s="12" t="s">
        <v>39</v>
      </c>
      <c r="M1562" s="15" t="n">
        <f aca="false">IF(AND(H1562&lt;=Criteria!$C$6,J1562&lt;=Criteria!$C$7,L1562="Yes",OR(C1562&lt;&gt;"Catering",K1562&gt;=Criteria!$C$8),D1562&lt;&gt;Criteria!$C$9),1,0)</f>
        <v>1</v>
      </c>
    </row>
    <row r="1563" customFormat="false" ht="15" hidden="false" customHeight="false" outlineLevel="0" collapsed="false">
      <c r="A1563" s="8" t="s">
        <v>3047</v>
      </c>
      <c r="B1563" s="8" t="s">
        <v>3048</v>
      </c>
      <c r="C1563" s="8" t="s">
        <v>32</v>
      </c>
      <c r="D1563" s="8" t="s">
        <v>42</v>
      </c>
      <c r="E1563" s="8" t="s">
        <v>38</v>
      </c>
      <c r="F1563" s="8" t="s">
        <v>25</v>
      </c>
      <c r="G1563" s="9" t="n">
        <v>67300</v>
      </c>
      <c r="H1563" s="8" t="n">
        <v>48</v>
      </c>
      <c r="I1563" s="8" t="n">
        <v>38</v>
      </c>
      <c r="J1563" s="8" t="n">
        <v>0</v>
      </c>
      <c r="K1563" s="10" t="n">
        <v>0.18</v>
      </c>
      <c r="L1563" s="8" t="s">
        <v>39</v>
      </c>
      <c r="M1563" s="11" t="n">
        <f aca="false">IF(AND(H1563&lt;=Criteria!$C$6,J1563&lt;=Criteria!$C$7,L1563="Yes",OR(C1563&lt;&gt;"Catering",K1563&gt;=Criteria!$C$8),D1563&lt;&gt;Criteria!$C$9),1,0)</f>
        <v>1</v>
      </c>
    </row>
    <row r="1564" customFormat="false" ht="15" hidden="false" customHeight="false" outlineLevel="0" collapsed="false">
      <c r="A1564" s="12" t="s">
        <v>3049</v>
      </c>
      <c r="B1564" s="12" t="s">
        <v>3050</v>
      </c>
      <c r="C1564" s="12" t="s">
        <v>32</v>
      </c>
      <c r="D1564" s="12" t="s">
        <v>42</v>
      </c>
      <c r="E1564" s="12" t="s">
        <v>38</v>
      </c>
      <c r="F1564" s="12" t="s">
        <v>53</v>
      </c>
      <c r="G1564" s="13" t="n">
        <v>53500</v>
      </c>
      <c r="H1564" s="12" t="n">
        <v>72</v>
      </c>
      <c r="I1564" s="12" t="n">
        <v>44</v>
      </c>
      <c r="J1564" s="12" t="n">
        <v>0</v>
      </c>
      <c r="K1564" s="14" t="n">
        <v>0.21</v>
      </c>
      <c r="L1564" s="12" t="s">
        <v>39</v>
      </c>
      <c r="M1564" s="15" t="n">
        <f aca="false">IF(AND(H1564&lt;=Criteria!$C$6,J1564&lt;=Criteria!$C$7,L1564="Yes",OR(C1564&lt;&gt;"Catering",K1564&gt;=Criteria!$C$8),D1564&lt;&gt;Criteria!$C$9),1,0)</f>
        <v>1</v>
      </c>
    </row>
    <row r="1565" customFormat="false" ht="15" hidden="false" customHeight="false" outlineLevel="0" collapsed="false">
      <c r="A1565" s="8" t="s">
        <v>3051</v>
      </c>
      <c r="B1565" s="8" t="s">
        <v>3052</v>
      </c>
      <c r="C1565" s="8" t="s">
        <v>32</v>
      </c>
      <c r="D1565" s="8" t="s">
        <v>48</v>
      </c>
      <c r="E1565" s="8" t="s">
        <v>38</v>
      </c>
      <c r="F1565" s="8" t="s">
        <v>25</v>
      </c>
      <c r="G1565" s="9" t="n">
        <v>69700</v>
      </c>
      <c r="H1565" s="8" t="n">
        <v>72</v>
      </c>
      <c r="I1565" s="8" t="n">
        <v>36</v>
      </c>
      <c r="J1565" s="8" t="n">
        <v>12</v>
      </c>
      <c r="K1565" s="10" t="n">
        <v>0.16</v>
      </c>
      <c r="L1565" s="8" t="s">
        <v>39</v>
      </c>
      <c r="M1565" s="11" t="n">
        <f aca="false">IF(AND(H1565&lt;=Criteria!$C$6,J1565&lt;=Criteria!$C$7,L1565="Yes",OR(C1565&lt;&gt;"Catering",K1565&gt;=Criteria!$C$8),D1565&lt;&gt;Criteria!$C$9),1,0)</f>
        <v>1</v>
      </c>
    </row>
    <row r="1566" customFormat="false" ht="15" hidden="false" customHeight="false" outlineLevel="0" collapsed="false">
      <c r="A1566" s="12" t="s">
        <v>3053</v>
      </c>
      <c r="B1566" s="12" t="s">
        <v>3054</v>
      </c>
      <c r="C1566" s="12" t="s">
        <v>22</v>
      </c>
      <c r="D1566" s="12" t="s">
        <v>108</v>
      </c>
      <c r="E1566" s="12" t="s">
        <v>108</v>
      </c>
      <c r="F1566" s="12" t="s">
        <v>33</v>
      </c>
      <c r="G1566" s="13" t="n">
        <v>113600</v>
      </c>
      <c r="H1566" s="12" t="n">
        <v>60</v>
      </c>
      <c r="I1566" s="12" t="n">
        <v>30</v>
      </c>
      <c r="J1566" s="12" t="n">
        <v>0</v>
      </c>
      <c r="K1566" s="14" t="n">
        <v>0</v>
      </c>
      <c r="L1566" s="12" t="s">
        <v>39</v>
      </c>
      <c r="M1566" s="15" t="n">
        <f aca="false">IF(AND(H1566&lt;=Criteria!$C$6,J1566&lt;=Criteria!$C$7,L1566="Yes",OR(C1566&lt;&gt;"Catering",K1566&gt;=Criteria!$C$8),D1566&lt;&gt;Criteria!$C$9),1,0)</f>
        <v>0</v>
      </c>
    </row>
    <row r="1567" customFormat="false" ht="15" hidden="false" customHeight="false" outlineLevel="0" collapsed="false">
      <c r="A1567" s="8" t="s">
        <v>3055</v>
      </c>
      <c r="B1567" s="8" t="s">
        <v>3056</v>
      </c>
      <c r="C1567" s="8" t="s">
        <v>32</v>
      </c>
      <c r="D1567" s="8" t="s">
        <v>48</v>
      </c>
      <c r="E1567" s="8" t="s">
        <v>38</v>
      </c>
      <c r="F1567" s="8" t="s">
        <v>53</v>
      </c>
      <c r="G1567" s="9" t="n">
        <v>105400</v>
      </c>
      <c r="H1567" s="8" t="n">
        <v>60</v>
      </c>
      <c r="I1567" s="8" t="n">
        <v>25</v>
      </c>
      <c r="J1567" s="8" t="n">
        <v>0</v>
      </c>
      <c r="K1567" s="10" t="n">
        <v>0.24</v>
      </c>
      <c r="L1567" s="8" t="s">
        <v>39</v>
      </c>
      <c r="M1567" s="11" t="n">
        <f aca="false">IF(AND(H1567&lt;=Criteria!$C$6,J1567&lt;=Criteria!$C$7,L1567="Yes",OR(C1567&lt;&gt;"Catering",K1567&gt;=Criteria!$C$8),D1567&lt;&gt;Criteria!$C$9),1,0)</f>
        <v>1</v>
      </c>
    </row>
    <row r="1568" customFormat="false" ht="15" hidden="false" customHeight="false" outlineLevel="0" collapsed="false">
      <c r="A1568" s="12" t="s">
        <v>3057</v>
      </c>
      <c r="B1568" s="12" t="s">
        <v>3058</v>
      </c>
      <c r="C1568" s="12" t="s">
        <v>22</v>
      </c>
      <c r="D1568" s="12" t="s">
        <v>42</v>
      </c>
      <c r="E1568" s="12" t="s">
        <v>38</v>
      </c>
      <c r="F1568" s="12" t="s">
        <v>25</v>
      </c>
      <c r="G1568" s="13" t="n">
        <v>79100</v>
      </c>
      <c r="H1568" s="12" t="n">
        <v>72</v>
      </c>
      <c r="I1568" s="12" t="n">
        <v>68</v>
      </c>
      <c r="J1568" s="12" t="n">
        <v>0</v>
      </c>
      <c r="K1568" s="14" t="n">
        <v>0.16</v>
      </c>
      <c r="L1568" s="12" t="s">
        <v>39</v>
      </c>
      <c r="M1568" s="15" t="n">
        <f aca="false">IF(AND(H1568&lt;=Criteria!$C$6,J1568&lt;=Criteria!$C$7,L1568="Yes",OR(C1568&lt;&gt;"Catering",K1568&gt;=Criteria!$C$8),D1568&lt;&gt;Criteria!$C$9),1,0)</f>
        <v>1</v>
      </c>
    </row>
    <row r="1569" customFormat="false" ht="15" hidden="false" customHeight="false" outlineLevel="0" collapsed="false">
      <c r="A1569" s="8" t="s">
        <v>3059</v>
      </c>
      <c r="B1569" s="8" t="s">
        <v>3060</v>
      </c>
      <c r="C1569" s="8" t="s">
        <v>32</v>
      </c>
      <c r="D1569" s="8" t="s">
        <v>37</v>
      </c>
      <c r="E1569" s="8" t="s">
        <v>38</v>
      </c>
      <c r="F1569" s="8" t="s">
        <v>33</v>
      </c>
      <c r="G1569" s="9" t="n">
        <v>135000</v>
      </c>
      <c r="H1569" s="8" t="n">
        <v>72</v>
      </c>
      <c r="I1569" s="8" t="n">
        <v>19</v>
      </c>
      <c r="J1569" s="8" t="n">
        <v>0</v>
      </c>
      <c r="K1569" s="10" t="n">
        <v>0.06</v>
      </c>
      <c r="L1569" s="8" t="s">
        <v>39</v>
      </c>
      <c r="M1569" s="11" t="n">
        <f aca="false">IF(AND(H1569&lt;=Criteria!$C$6,J1569&lt;=Criteria!$C$7,L1569="Yes",OR(C1569&lt;&gt;"Catering",K1569&gt;=Criteria!$C$8),D1569&lt;&gt;Criteria!$C$9),1,0)</f>
        <v>1</v>
      </c>
    </row>
    <row r="1570" customFormat="false" ht="15" hidden="false" customHeight="false" outlineLevel="0" collapsed="false">
      <c r="A1570" s="12" t="s">
        <v>3061</v>
      </c>
      <c r="B1570" s="12" t="s">
        <v>3062</v>
      </c>
      <c r="C1570" s="12" t="s">
        <v>32</v>
      </c>
      <c r="D1570" s="12" t="s">
        <v>48</v>
      </c>
      <c r="E1570" s="12" t="s">
        <v>38</v>
      </c>
      <c r="F1570" s="12" t="s">
        <v>33</v>
      </c>
      <c r="G1570" s="13" t="n">
        <v>95100</v>
      </c>
      <c r="H1570" s="12" t="n">
        <v>72</v>
      </c>
      <c r="I1570" s="12" t="n">
        <v>30</v>
      </c>
      <c r="J1570" s="12" t="n">
        <v>0</v>
      </c>
      <c r="K1570" s="14" t="n">
        <v>0.09</v>
      </c>
      <c r="L1570" s="12" t="s">
        <v>39</v>
      </c>
      <c r="M1570" s="15" t="n">
        <f aca="false">IF(AND(H1570&lt;=Criteria!$C$6,J1570&lt;=Criteria!$C$7,L1570="Yes",OR(C1570&lt;&gt;"Catering",K1570&gt;=Criteria!$C$8),D1570&lt;&gt;Criteria!$C$9),1,0)</f>
        <v>1</v>
      </c>
    </row>
    <row r="1571" customFormat="false" ht="15" hidden="false" customHeight="false" outlineLevel="0" collapsed="false">
      <c r="A1571" s="8" t="s">
        <v>3063</v>
      </c>
      <c r="B1571" s="8" t="s">
        <v>3064</v>
      </c>
      <c r="C1571" s="8" t="s">
        <v>32</v>
      </c>
      <c r="D1571" s="8" t="s">
        <v>23</v>
      </c>
      <c r="E1571" s="8" t="s">
        <v>24</v>
      </c>
      <c r="F1571" s="8" t="s">
        <v>53</v>
      </c>
      <c r="G1571" s="9" t="n">
        <v>171600</v>
      </c>
      <c r="H1571" s="8" t="n">
        <v>60</v>
      </c>
      <c r="I1571" s="8" t="n">
        <v>50</v>
      </c>
      <c r="J1571" s="8" t="n">
        <v>0</v>
      </c>
      <c r="K1571" s="10" t="n">
        <v>0.07</v>
      </c>
      <c r="L1571" s="8" t="s">
        <v>39</v>
      </c>
      <c r="M1571" s="11" t="n">
        <f aca="false">IF(AND(H1571&lt;=Criteria!$C$6,J1571&lt;=Criteria!$C$7,L1571="Yes",OR(C1571&lt;&gt;"Catering",K1571&gt;=Criteria!$C$8),D1571&lt;&gt;Criteria!$C$9),1,0)</f>
        <v>0</v>
      </c>
    </row>
    <row r="1572" customFormat="false" ht="15" hidden="false" customHeight="false" outlineLevel="0" collapsed="false">
      <c r="A1572" s="12" t="s">
        <v>3065</v>
      </c>
      <c r="B1572" s="12" t="s">
        <v>3066</v>
      </c>
      <c r="C1572" s="12" t="s">
        <v>22</v>
      </c>
      <c r="D1572" s="12" t="s">
        <v>37</v>
      </c>
      <c r="E1572" s="12" t="s">
        <v>38</v>
      </c>
      <c r="F1572" s="12" t="s">
        <v>33</v>
      </c>
      <c r="G1572" s="13" t="n">
        <v>126300</v>
      </c>
      <c r="H1572" s="12" t="n">
        <v>60</v>
      </c>
      <c r="I1572" s="12" t="n">
        <v>34</v>
      </c>
      <c r="J1572" s="12" t="n">
        <v>0</v>
      </c>
      <c r="K1572" s="14" t="n">
        <v>0.12</v>
      </c>
      <c r="L1572" s="12" t="s">
        <v>39</v>
      </c>
      <c r="M1572" s="15" t="n">
        <f aca="false">IF(AND(H1572&lt;=Criteria!$C$6,J1572&lt;=Criteria!$C$7,L1572="Yes",OR(C1572&lt;&gt;"Catering",K1572&gt;=Criteria!$C$8),D1572&lt;&gt;Criteria!$C$9),1,0)</f>
        <v>1</v>
      </c>
    </row>
    <row r="1573" customFormat="false" ht="15" hidden="false" customHeight="false" outlineLevel="0" collapsed="false">
      <c r="A1573" s="8" t="s">
        <v>3067</v>
      </c>
      <c r="B1573" s="8" t="s">
        <v>3068</v>
      </c>
      <c r="C1573" s="8" t="s">
        <v>36</v>
      </c>
      <c r="D1573" s="8" t="s">
        <v>23</v>
      </c>
      <c r="E1573" s="8" t="s">
        <v>24</v>
      </c>
      <c r="F1573" s="8" t="s">
        <v>53</v>
      </c>
      <c r="G1573" s="9" t="n">
        <v>332700</v>
      </c>
      <c r="H1573" s="8" t="n">
        <v>36</v>
      </c>
      <c r="I1573" s="8" t="n">
        <v>31</v>
      </c>
      <c r="J1573" s="8" t="n">
        <v>0</v>
      </c>
      <c r="K1573" s="10" t="n">
        <v>0.16</v>
      </c>
      <c r="L1573" s="8" t="s">
        <v>39</v>
      </c>
      <c r="M1573" s="11" t="n">
        <f aca="false">IF(AND(H1573&lt;=Criteria!$C$6,J1573&lt;=Criteria!$C$7,L1573="Yes",OR(C1573&lt;&gt;"Catering",K1573&gt;=Criteria!$C$8),D1573&lt;&gt;Criteria!$C$9),1,0)</f>
        <v>0</v>
      </c>
    </row>
    <row r="1574" customFormat="false" ht="15" hidden="false" customHeight="false" outlineLevel="0" collapsed="false">
      <c r="A1574" s="12" t="s">
        <v>3069</v>
      </c>
      <c r="B1574" s="12" t="s">
        <v>3070</v>
      </c>
      <c r="C1574" s="12" t="s">
        <v>32</v>
      </c>
      <c r="D1574" s="12" t="s">
        <v>46</v>
      </c>
      <c r="E1574" s="12" t="s">
        <v>24</v>
      </c>
      <c r="F1574" s="12" t="s">
        <v>33</v>
      </c>
      <c r="G1574" s="13" t="n">
        <v>114600</v>
      </c>
      <c r="H1574" s="12" t="n">
        <v>36</v>
      </c>
      <c r="I1574" s="12" t="n">
        <v>30</v>
      </c>
      <c r="J1574" s="12" t="n">
        <v>0</v>
      </c>
      <c r="K1574" s="14" t="n">
        <v>0.21</v>
      </c>
      <c r="L1574" s="12" t="s">
        <v>39</v>
      </c>
      <c r="M1574" s="15" t="n">
        <f aca="false">IF(AND(H1574&lt;=Criteria!$C$6,J1574&lt;=Criteria!$C$7,L1574="Yes",OR(C1574&lt;&gt;"Catering",K1574&gt;=Criteria!$C$8),D1574&lt;&gt;Criteria!$C$9),1,0)</f>
        <v>1</v>
      </c>
    </row>
    <row r="1575" customFormat="false" ht="15" hidden="false" customHeight="false" outlineLevel="0" collapsed="false">
      <c r="A1575" s="8" t="s">
        <v>3071</v>
      </c>
      <c r="B1575" s="8" t="s">
        <v>3072</v>
      </c>
      <c r="C1575" s="8" t="s">
        <v>36</v>
      </c>
      <c r="D1575" s="8" t="s">
        <v>37</v>
      </c>
      <c r="E1575" s="8" t="s">
        <v>38</v>
      </c>
      <c r="F1575" s="8" t="s">
        <v>25</v>
      </c>
      <c r="G1575" s="9" t="n">
        <v>350300</v>
      </c>
      <c r="H1575" s="8" t="n">
        <v>60</v>
      </c>
      <c r="I1575" s="8" t="n">
        <v>35</v>
      </c>
      <c r="J1575" s="8" t="n">
        <v>0</v>
      </c>
      <c r="K1575" s="10" t="n">
        <v>0.06</v>
      </c>
      <c r="L1575" s="8" t="s">
        <v>39</v>
      </c>
      <c r="M1575" s="11" t="n">
        <f aca="false">IF(AND(H1575&lt;=Criteria!$C$6,J1575&lt;=Criteria!$C$7,L1575="Yes",OR(C1575&lt;&gt;"Catering",K1575&gt;=Criteria!$C$8),D1575&lt;&gt;Criteria!$C$9),1,0)</f>
        <v>1</v>
      </c>
    </row>
    <row r="1576" customFormat="false" ht="15" hidden="false" customHeight="false" outlineLevel="0" collapsed="false">
      <c r="A1576" s="12" t="s">
        <v>3073</v>
      </c>
      <c r="B1576" s="12" t="s">
        <v>3074</v>
      </c>
      <c r="C1576" s="12" t="s">
        <v>36</v>
      </c>
      <c r="D1576" s="12" t="s">
        <v>37</v>
      </c>
      <c r="E1576" s="12" t="s">
        <v>38</v>
      </c>
      <c r="F1576" s="12" t="s">
        <v>33</v>
      </c>
      <c r="G1576" s="13" t="n">
        <v>157100</v>
      </c>
      <c r="H1576" s="12" t="n">
        <v>84</v>
      </c>
      <c r="I1576" s="12" t="n">
        <v>68</v>
      </c>
      <c r="J1576" s="12" t="n">
        <v>0</v>
      </c>
      <c r="K1576" s="14" t="n">
        <v>0.14</v>
      </c>
      <c r="L1576" s="12" t="s">
        <v>39</v>
      </c>
      <c r="M1576" s="15" t="n">
        <f aca="false">IF(AND(H1576&lt;=Criteria!$C$6,J1576&lt;=Criteria!$C$7,L1576="Yes",OR(C1576&lt;&gt;"Catering",K1576&gt;=Criteria!$C$8),D1576&lt;&gt;Criteria!$C$9),1,0)</f>
        <v>0</v>
      </c>
    </row>
    <row r="1577" customFormat="false" ht="15" hidden="false" customHeight="false" outlineLevel="0" collapsed="false">
      <c r="A1577" s="8" t="s">
        <v>3075</v>
      </c>
      <c r="B1577" s="8" t="s">
        <v>3076</v>
      </c>
      <c r="C1577" s="8" t="s">
        <v>32</v>
      </c>
      <c r="D1577" s="8" t="s">
        <v>48</v>
      </c>
      <c r="E1577" s="8" t="s">
        <v>38</v>
      </c>
      <c r="F1577" s="8" t="s">
        <v>33</v>
      </c>
      <c r="G1577" s="9" t="n">
        <v>71100</v>
      </c>
      <c r="H1577" s="8" t="n">
        <v>48</v>
      </c>
      <c r="I1577" s="8" t="n">
        <v>37</v>
      </c>
      <c r="J1577" s="8" t="n">
        <v>38</v>
      </c>
      <c r="K1577" s="10" t="n">
        <v>0.19</v>
      </c>
      <c r="L1577" s="8" t="s">
        <v>39</v>
      </c>
      <c r="M1577" s="11" t="n">
        <f aca="false">IF(AND(H1577&lt;=Criteria!$C$6,J1577&lt;=Criteria!$C$7,L1577="Yes",OR(C1577&lt;&gt;"Catering",K1577&gt;=Criteria!$C$8),D1577&lt;&gt;Criteria!$C$9),1,0)</f>
        <v>0</v>
      </c>
    </row>
    <row r="1578" customFormat="false" ht="15" hidden="false" customHeight="false" outlineLevel="0" collapsed="false">
      <c r="A1578" s="12" t="s">
        <v>3077</v>
      </c>
      <c r="B1578" s="12" t="s">
        <v>3052</v>
      </c>
      <c r="C1578" s="12" t="s">
        <v>32</v>
      </c>
      <c r="D1578" s="12" t="s">
        <v>37</v>
      </c>
      <c r="E1578" s="12" t="s">
        <v>38</v>
      </c>
      <c r="F1578" s="12" t="s">
        <v>25</v>
      </c>
      <c r="G1578" s="13" t="n">
        <v>230100</v>
      </c>
      <c r="H1578" s="12" t="n">
        <v>48</v>
      </c>
      <c r="I1578" s="12" t="n">
        <v>27</v>
      </c>
      <c r="J1578" s="12" t="n">
        <v>0</v>
      </c>
      <c r="K1578" s="14" t="n">
        <v>0.18</v>
      </c>
      <c r="L1578" s="12" t="s">
        <v>39</v>
      </c>
      <c r="M1578" s="15" t="n">
        <f aca="false">IF(AND(H1578&lt;=Criteria!$C$6,J1578&lt;=Criteria!$C$7,L1578="Yes",OR(C1578&lt;&gt;"Catering",K1578&gt;=Criteria!$C$8),D1578&lt;&gt;Criteria!$C$9),1,0)</f>
        <v>1</v>
      </c>
    </row>
    <row r="1579" customFormat="false" ht="15" hidden="false" customHeight="false" outlineLevel="0" collapsed="false">
      <c r="A1579" s="8" t="s">
        <v>3078</v>
      </c>
      <c r="B1579" s="8" t="s">
        <v>3079</v>
      </c>
      <c r="C1579" s="8" t="s">
        <v>36</v>
      </c>
      <c r="D1579" s="8" t="s">
        <v>48</v>
      </c>
      <c r="E1579" s="8" t="s">
        <v>38</v>
      </c>
      <c r="F1579" s="8" t="s">
        <v>33</v>
      </c>
      <c r="G1579" s="9" t="n">
        <v>62600</v>
      </c>
      <c r="H1579" s="8" t="n">
        <v>60</v>
      </c>
      <c r="I1579" s="8" t="n">
        <v>22</v>
      </c>
      <c r="J1579" s="8" t="n">
        <v>0</v>
      </c>
      <c r="K1579" s="10" t="n">
        <v>0.25</v>
      </c>
      <c r="L1579" s="8" t="s">
        <v>39</v>
      </c>
      <c r="M1579" s="11" t="n">
        <f aca="false">IF(AND(H1579&lt;=Criteria!$C$6,J1579&lt;=Criteria!$C$7,L1579="Yes",OR(C1579&lt;&gt;"Catering",K1579&gt;=Criteria!$C$8),D1579&lt;&gt;Criteria!$C$9),1,0)</f>
        <v>1</v>
      </c>
    </row>
    <row r="1580" customFormat="false" ht="15" hidden="false" customHeight="false" outlineLevel="0" collapsed="false">
      <c r="A1580" s="12" t="s">
        <v>3080</v>
      </c>
      <c r="B1580" s="12" t="s">
        <v>3081</v>
      </c>
      <c r="C1580" s="12" t="s">
        <v>22</v>
      </c>
      <c r="D1580" s="12" t="s">
        <v>48</v>
      </c>
      <c r="E1580" s="12" t="s">
        <v>38</v>
      </c>
      <c r="F1580" s="12" t="s">
        <v>33</v>
      </c>
      <c r="G1580" s="13" t="n">
        <v>98700</v>
      </c>
      <c r="H1580" s="12" t="n">
        <v>72</v>
      </c>
      <c r="I1580" s="12" t="n">
        <v>68</v>
      </c>
      <c r="J1580" s="12" t="n">
        <v>0</v>
      </c>
      <c r="K1580" s="14" t="n">
        <v>0</v>
      </c>
      <c r="L1580" s="12" t="s">
        <v>39</v>
      </c>
      <c r="M1580" s="15" t="n">
        <f aca="false">IF(AND(H1580&lt;=Criteria!$C$6,J1580&lt;=Criteria!$C$7,L1580="Yes",OR(C1580&lt;&gt;"Catering",K1580&gt;=Criteria!$C$8),D1580&lt;&gt;Criteria!$C$9),1,0)</f>
        <v>0</v>
      </c>
    </row>
    <row r="1581" customFormat="false" ht="15" hidden="false" customHeight="false" outlineLevel="0" collapsed="false">
      <c r="A1581" s="8" t="s">
        <v>3082</v>
      </c>
      <c r="B1581" s="8" t="s">
        <v>3083</v>
      </c>
      <c r="C1581" s="8" t="s">
        <v>32</v>
      </c>
      <c r="D1581" s="8" t="s">
        <v>75</v>
      </c>
      <c r="E1581" s="8" t="s">
        <v>24</v>
      </c>
      <c r="F1581" s="8" t="s">
        <v>33</v>
      </c>
      <c r="G1581" s="9" t="n">
        <v>161100</v>
      </c>
      <c r="H1581" s="8" t="n">
        <v>48</v>
      </c>
      <c r="I1581" s="8" t="n">
        <v>23</v>
      </c>
      <c r="J1581" s="8" t="n">
        <v>0</v>
      </c>
      <c r="K1581" s="10" t="n">
        <v>0.05</v>
      </c>
      <c r="L1581" s="8" t="s">
        <v>39</v>
      </c>
      <c r="M1581" s="11" t="n">
        <f aca="false">IF(AND(H1581&lt;=Criteria!$C$6,J1581&lt;=Criteria!$C$7,L1581="Yes",OR(C1581&lt;&gt;"Catering",K1581&gt;=Criteria!$C$8),D1581&lt;&gt;Criteria!$C$9),1,0)</f>
        <v>1</v>
      </c>
    </row>
    <row r="1582" customFormat="false" ht="15" hidden="false" customHeight="false" outlineLevel="0" collapsed="false">
      <c r="A1582" s="12" t="s">
        <v>3084</v>
      </c>
      <c r="B1582" s="12" t="s">
        <v>3085</v>
      </c>
      <c r="C1582" s="12" t="s">
        <v>36</v>
      </c>
      <c r="D1582" s="12" t="s">
        <v>133</v>
      </c>
      <c r="E1582" s="12" t="s">
        <v>24</v>
      </c>
      <c r="F1582" s="12" t="s">
        <v>33</v>
      </c>
      <c r="G1582" s="13" t="n">
        <v>103900</v>
      </c>
      <c r="H1582" s="12" t="n">
        <v>36</v>
      </c>
      <c r="I1582" s="12" t="n">
        <v>11</v>
      </c>
      <c r="J1582" s="12" t="n">
        <v>0</v>
      </c>
      <c r="K1582" s="14" t="n">
        <v>0.14</v>
      </c>
      <c r="L1582" s="12" t="s">
        <v>39</v>
      </c>
      <c r="M1582" s="15" t="n">
        <f aca="false">IF(AND(H1582&lt;=Criteria!$C$6,J1582&lt;=Criteria!$C$7,L1582="Yes",OR(C1582&lt;&gt;"Catering",K1582&gt;=Criteria!$C$8),D1582&lt;&gt;Criteria!$C$9),1,0)</f>
        <v>1</v>
      </c>
    </row>
    <row r="1583" customFormat="false" ht="15" hidden="false" customHeight="false" outlineLevel="0" collapsed="false">
      <c r="A1583" s="8" t="s">
        <v>3086</v>
      </c>
      <c r="B1583" s="8" t="s">
        <v>3087</v>
      </c>
      <c r="C1583" s="8" t="s">
        <v>32</v>
      </c>
      <c r="D1583" s="8" t="s">
        <v>37</v>
      </c>
      <c r="E1583" s="8" t="s">
        <v>38</v>
      </c>
      <c r="F1583" s="8" t="s">
        <v>33</v>
      </c>
      <c r="G1583" s="9" t="n">
        <v>98900</v>
      </c>
      <c r="H1583" s="8" t="n">
        <v>60</v>
      </c>
      <c r="I1583" s="8" t="n">
        <v>20</v>
      </c>
      <c r="J1583" s="8" t="n">
        <v>0</v>
      </c>
      <c r="K1583" s="10" t="n">
        <v>0.19</v>
      </c>
      <c r="L1583" s="8" t="s">
        <v>39</v>
      </c>
      <c r="M1583" s="11" t="n">
        <f aca="false">IF(AND(H1583&lt;=Criteria!$C$6,J1583&lt;=Criteria!$C$7,L1583="Yes",OR(C1583&lt;&gt;"Catering",K1583&gt;=Criteria!$C$8),D1583&lt;&gt;Criteria!$C$9),1,0)</f>
        <v>1</v>
      </c>
    </row>
    <row r="1584" customFormat="false" ht="15" hidden="false" customHeight="false" outlineLevel="0" collapsed="false">
      <c r="A1584" s="12" t="s">
        <v>3088</v>
      </c>
      <c r="B1584" s="12" t="s">
        <v>3089</v>
      </c>
      <c r="C1584" s="12" t="s">
        <v>22</v>
      </c>
      <c r="D1584" s="12" t="s">
        <v>42</v>
      </c>
      <c r="E1584" s="12" t="s">
        <v>38</v>
      </c>
      <c r="F1584" s="12" t="s">
        <v>33</v>
      </c>
      <c r="G1584" s="13" t="n">
        <v>71800</v>
      </c>
      <c r="H1584" s="12" t="n">
        <v>72</v>
      </c>
      <c r="I1584" s="12" t="n">
        <v>39</v>
      </c>
      <c r="J1584" s="12" t="n">
        <v>0</v>
      </c>
      <c r="K1584" s="14" t="n">
        <v>0.25</v>
      </c>
      <c r="L1584" s="12" t="s">
        <v>39</v>
      </c>
      <c r="M1584" s="15" t="n">
        <f aca="false">IF(AND(H1584&lt;=Criteria!$C$6,J1584&lt;=Criteria!$C$7,L1584="Yes",OR(C1584&lt;&gt;"Catering",K1584&gt;=Criteria!$C$8),D1584&lt;&gt;Criteria!$C$9),1,0)</f>
        <v>1</v>
      </c>
    </row>
    <row r="1585" customFormat="false" ht="15" hidden="false" customHeight="false" outlineLevel="0" collapsed="false">
      <c r="A1585" s="8" t="s">
        <v>3090</v>
      </c>
      <c r="B1585" s="8" t="s">
        <v>3091</v>
      </c>
      <c r="C1585" s="8" t="s">
        <v>22</v>
      </c>
      <c r="D1585" s="8" t="s">
        <v>23</v>
      </c>
      <c r="E1585" s="8" t="s">
        <v>24</v>
      </c>
      <c r="F1585" s="8" t="s">
        <v>25</v>
      </c>
      <c r="G1585" s="9" t="n">
        <v>105800</v>
      </c>
      <c r="H1585" s="8" t="n">
        <v>36</v>
      </c>
      <c r="I1585" s="8" t="n">
        <v>23</v>
      </c>
      <c r="J1585" s="8" t="n">
        <v>0</v>
      </c>
      <c r="K1585" s="10" t="n">
        <v>0.17</v>
      </c>
      <c r="L1585" s="8" t="s">
        <v>39</v>
      </c>
      <c r="M1585" s="11" t="n">
        <f aca="false">IF(AND(H1585&lt;=Criteria!$C$6,J1585&lt;=Criteria!$C$7,L1585="Yes",OR(C1585&lt;&gt;"Catering",K1585&gt;=Criteria!$C$8),D1585&lt;&gt;Criteria!$C$9),1,0)</f>
        <v>0</v>
      </c>
    </row>
    <row r="1586" customFormat="false" ht="15" hidden="false" customHeight="false" outlineLevel="0" collapsed="false">
      <c r="A1586" s="12" t="s">
        <v>3092</v>
      </c>
      <c r="B1586" s="12" t="s">
        <v>3093</v>
      </c>
      <c r="C1586" s="12" t="s">
        <v>32</v>
      </c>
      <c r="D1586" s="12" t="s">
        <v>42</v>
      </c>
      <c r="E1586" s="12" t="s">
        <v>38</v>
      </c>
      <c r="F1586" s="12" t="s">
        <v>33</v>
      </c>
      <c r="G1586" s="13" t="n">
        <v>60000</v>
      </c>
      <c r="H1586" s="12" t="n">
        <v>48</v>
      </c>
      <c r="I1586" s="12" t="n">
        <v>36</v>
      </c>
      <c r="J1586" s="12" t="n">
        <v>0</v>
      </c>
      <c r="K1586" s="14" t="n">
        <v>0.2</v>
      </c>
      <c r="L1586" s="12" t="s">
        <v>39</v>
      </c>
      <c r="M1586" s="15" t="n">
        <f aca="false">IF(AND(H1586&lt;=Criteria!$C$6,J1586&lt;=Criteria!$C$7,L1586="Yes",OR(C1586&lt;&gt;"Catering",K1586&gt;=Criteria!$C$8),D1586&lt;&gt;Criteria!$C$9),1,0)</f>
        <v>1</v>
      </c>
    </row>
    <row r="1587" customFormat="false" ht="15" hidden="false" customHeight="false" outlineLevel="0" collapsed="false">
      <c r="A1587" s="8" t="s">
        <v>3094</v>
      </c>
      <c r="B1587" s="8" t="s">
        <v>3095</v>
      </c>
      <c r="C1587" s="8" t="s">
        <v>32</v>
      </c>
      <c r="D1587" s="8" t="s">
        <v>108</v>
      </c>
      <c r="E1587" s="8" t="s">
        <v>108</v>
      </c>
      <c r="F1587" s="8" t="s">
        <v>53</v>
      </c>
      <c r="G1587" s="9" t="n">
        <v>206000</v>
      </c>
      <c r="H1587" s="8" t="n">
        <v>36</v>
      </c>
      <c r="I1587" s="8" t="n">
        <v>12</v>
      </c>
      <c r="J1587" s="8" t="n">
        <v>0</v>
      </c>
      <c r="K1587" s="10" t="n">
        <v>0.13</v>
      </c>
      <c r="L1587" s="8" t="s">
        <v>39</v>
      </c>
      <c r="M1587" s="11" t="n">
        <f aca="false">IF(AND(H1587&lt;=Criteria!$C$6,J1587&lt;=Criteria!$C$7,L1587="Yes",OR(C1587&lt;&gt;"Catering",K1587&gt;=Criteria!$C$8),D1587&lt;&gt;Criteria!$C$9),1,0)</f>
        <v>1</v>
      </c>
    </row>
    <row r="1588" customFormat="false" ht="15" hidden="false" customHeight="false" outlineLevel="0" collapsed="false">
      <c r="A1588" s="12" t="s">
        <v>3096</v>
      </c>
      <c r="B1588" s="12" t="s">
        <v>3097</v>
      </c>
      <c r="C1588" s="12" t="s">
        <v>32</v>
      </c>
      <c r="D1588" s="12" t="s">
        <v>37</v>
      </c>
      <c r="E1588" s="12" t="s">
        <v>38</v>
      </c>
      <c r="F1588" s="12" t="s">
        <v>53</v>
      </c>
      <c r="G1588" s="13" t="n">
        <v>187200</v>
      </c>
      <c r="H1588" s="12" t="n">
        <v>48</v>
      </c>
      <c r="I1588" s="12" t="n">
        <v>21</v>
      </c>
      <c r="J1588" s="12" t="n">
        <v>0</v>
      </c>
      <c r="K1588" s="14" t="n">
        <v>0.19</v>
      </c>
      <c r="L1588" s="12" t="s">
        <v>39</v>
      </c>
      <c r="M1588" s="15" t="n">
        <f aca="false">IF(AND(H1588&lt;=Criteria!$C$6,J1588&lt;=Criteria!$C$7,L1588="Yes",OR(C1588&lt;&gt;"Catering",K1588&gt;=Criteria!$C$8),D1588&lt;&gt;Criteria!$C$9),1,0)</f>
        <v>1</v>
      </c>
    </row>
    <row r="1589" customFormat="false" ht="15" hidden="false" customHeight="false" outlineLevel="0" collapsed="false">
      <c r="A1589" s="8" t="s">
        <v>3098</v>
      </c>
      <c r="B1589" s="8" t="s">
        <v>3099</v>
      </c>
      <c r="C1589" s="8" t="s">
        <v>32</v>
      </c>
      <c r="D1589" s="8" t="s">
        <v>37</v>
      </c>
      <c r="E1589" s="8" t="s">
        <v>38</v>
      </c>
      <c r="F1589" s="8" t="s">
        <v>25</v>
      </c>
      <c r="G1589" s="9" t="n">
        <v>235700</v>
      </c>
      <c r="H1589" s="8" t="n">
        <v>48</v>
      </c>
      <c r="I1589" s="8" t="n">
        <v>30</v>
      </c>
      <c r="J1589" s="8" t="n">
        <v>0</v>
      </c>
      <c r="K1589" s="10" t="n">
        <v>0.06</v>
      </c>
      <c r="L1589" s="8" t="s">
        <v>39</v>
      </c>
      <c r="M1589" s="11" t="n">
        <f aca="false">IF(AND(H1589&lt;=Criteria!$C$6,J1589&lt;=Criteria!$C$7,L1589="Yes",OR(C1589&lt;&gt;"Catering",K1589&gt;=Criteria!$C$8),D1589&lt;&gt;Criteria!$C$9),1,0)</f>
        <v>1</v>
      </c>
    </row>
    <row r="1590" customFormat="false" ht="15" hidden="false" customHeight="false" outlineLevel="0" collapsed="false">
      <c r="A1590" s="12" t="s">
        <v>3100</v>
      </c>
      <c r="B1590" s="12" t="s">
        <v>3101</v>
      </c>
      <c r="C1590" s="12" t="s">
        <v>36</v>
      </c>
      <c r="D1590" s="12" t="s">
        <v>37</v>
      </c>
      <c r="E1590" s="12" t="s">
        <v>38</v>
      </c>
      <c r="F1590" s="12" t="s">
        <v>25</v>
      </c>
      <c r="G1590" s="13" t="n">
        <v>361600</v>
      </c>
      <c r="H1590" s="12" t="n">
        <v>48</v>
      </c>
      <c r="I1590" s="12" t="n">
        <v>40</v>
      </c>
      <c r="J1590" s="12" t="n">
        <v>0</v>
      </c>
      <c r="K1590" s="14" t="n">
        <v>0.05</v>
      </c>
      <c r="L1590" s="12" t="s">
        <v>39</v>
      </c>
      <c r="M1590" s="15" t="n">
        <f aca="false">IF(AND(H1590&lt;=Criteria!$C$6,J1590&lt;=Criteria!$C$7,L1590="Yes",OR(C1590&lt;&gt;"Catering",K1590&gt;=Criteria!$C$8),D1590&lt;&gt;Criteria!$C$9),1,0)</f>
        <v>1</v>
      </c>
    </row>
    <row r="1591" customFormat="false" ht="15" hidden="false" customHeight="false" outlineLevel="0" collapsed="false">
      <c r="A1591" s="8" t="s">
        <v>3102</v>
      </c>
      <c r="B1591" s="8" t="s">
        <v>3052</v>
      </c>
      <c r="C1591" s="8" t="s">
        <v>22</v>
      </c>
      <c r="D1591" s="8" t="s">
        <v>37</v>
      </c>
      <c r="E1591" s="8" t="s">
        <v>38</v>
      </c>
      <c r="F1591" s="8" t="s">
        <v>53</v>
      </c>
      <c r="G1591" s="9" t="n">
        <v>28500</v>
      </c>
      <c r="H1591" s="8" t="n">
        <v>36</v>
      </c>
      <c r="I1591" s="8" t="n">
        <v>12</v>
      </c>
      <c r="J1591" s="8" t="n">
        <v>0</v>
      </c>
      <c r="K1591" s="10" t="n">
        <v>0.1</v>
      </c>
      <c r="L1591" s="8" t="s">
        <v>39</v>
      </c>
      <c r="M1591" s="11" t="n">
        <f aca="false">IF(AND(H1591&lt;=Criteria!$C$6,J1591&lt;=Criteria!$C$7,L1591="Yes",OR(C1591&lt;&gt;"Catering",K1591&gt;=Criteria!$C$8),D1591&lt;&gt;Criteria!$C$9),1,0)</f>
        <v>1</v>
      </c>
    </row>
    <row r="1592" customFormat="false" ht="15" hidden="false" customHeight="false" outlineLevel="0" collapsed="false">
      <c r="A1592" s="12" t="s">
        <v>3103</v>
      </c>
      <c r="B1592" s="12" t="s">
        <v>3104</v>
      </c>
      <c r="C1592" s="12" t="s">
        <v>32</v>
      </c>
      <c r="D1592" s="12" t="s">
        <v>108</v>
      </c>
      <c r="E1592" s="12" t="s">
        <v>108</v>
      </c>
      <c r="F1592" s="12" t="s">
        <v>25</v>
      </c>
      <c r="G1592" s="13" t="n">
        <v>95800</v>
      </c>
      <c r="H1592" s="12" t="n">
        <v>48</v>
      </c>
      <c r="I1592" s="12" t="n">
        <v>25</v>
      </c>
      <c r="J1592" s="12" t="n">
        <v>0</v>
      </c>
      <c r="K1592" s="14" t="n">
        <v>0.06</v>
      </c>
      <c r="L1592" s="12" t="s">
        <v>39</v>
      </c>
      <c r="M1592" s="15" t="n">
        <f aca="false">IF(AND(H1592&lt;=Criteria!$C$6,J1592&lt;=Criteria!$C$7,L1592="Yes",OR(C1592&lt;&gt;"Catering",K1592&gt;=Criteria!$C$8),D1592&lt;&gt;Criteria!$C$9),1,0)</f>
        <v>1</v>
      </c>
    </row>
    <row r="1593" customFormat="false" ht="15" hidden="false" customHeight="false" outlineLevel="0" collapsed="false">
      <c r="A1593" s="8" t="s">
        <v>3105</v>
      </c>
      <c r="B1593" s="8" t="s">
        <v>3106</v>
      </c>
      <c r="C1593" s="8" t="s">
        <v>36</v>
      </c>
      <c r="D1593" s="8" t="s">
        <v>37</v>
      </c>
      <c r="E1593" s="8" t="s">
        <v>38</v>
      </c>
      <c r="F1593" s="8" t="s">
        <v>33</v>
      </c>
      <c r="G1593" s="9" t="n">
        <v>259800</v>
      </c>
      <c r="H1593" s="8" t="n">
        <v>36</v>
      </c>
      <c r="I1593" s="8" t="n">
        <v>26</v>
      </c>
      <c r="J1593" s="8" t="n">
        <v>0</v>
      </c>
      <c r="K1593" s="10" t="n">
        <v>0.23</v>
      </c>
      <c r="L1593" s="8" t="s">
        <v>39</v>
      </c>
      <c r="M1593" s="11" t="n">
        <f aca="false">IF(AND(H1593&lt;=Criteria!$C$6,J1593&lt;=Criteria!$C$7,L1593="Yes",OR(C1593&lt;&gt;"Catering",K1593&gt;=Criteria!$C$8),D1593&lt;&gt;Criteria!$C$9),1,0)</f>
        <v>1</v>
      </c>
    </row>
    <row r="1594" customFormat="false" ht="15" hidden="false" customHeight="false" outlineLevel="0" collapsed="false">
      <c r="A1594" s="12" t="s">
        <v>3107</v>
      </c>
      <c r="B1594" s="12" t="s">
        <v>3108</v>
      </c>
      <c r="C1594" s="12" t="s">
        <v>32</v>
      </c>
      <c r="D1594" s="12" t="s">
        <v>133</v>
      </c>
      <c r="E1594" s="12" t="s">
        <v>24</v>
      </c>
      <c r="F1594" s="12" t="s">
        <v>25</v>
      </c>
      <c r="G1594" s="13" t="n">
        <v>134400</v>
      </c>
      <c r="H1594" s="12" t="n">
        <v>48</v>
      </c>
      <c r="I1594" s="12" t="n">
        <v>34</v>
      </c>
      <c r="J1594" s="12" t="n">
        <v>0</v>
      </c>
      <c r="K1594" s="14" t="n">
        <v>0.08</v>
      </c>
      <c r="L1594" s="12" t="s">
        <v>39</v>
      </c>
      <c r="M1594" s="15" t="n">
        <f aca="false">IF(AND(H1594&lt;=Criteria!$C$6,J1594&lt;=Criteria!$C$7,L1594="Yes",OR(C1594&lt;&gt;"Catering",K1594&gt;=Criteria!$C$8),D1594&lt;&gt;Criteria!$C$9),1,0)</f>
        <v>1</v>
      </c>
    </row>
    <row r="1595" customFormat="false" ht="15" hidden="false" customHeight="false" outlineLevel="0" collapsed="false">
      <c r="A1595" s="8" t="s">
        <v>3109</v>
      </c>
      <c r="B1595" s="8" t="s">
        <v>3110</v>
      </c>
      <c r="C1595" s="8" t="s">
        <v>22</v>
      </c>
      <c r="D1595" s="8" t="s">
        <v>37</v>
      </c>
      <c r="E1595" s="8" t="s">
        <v>38</v>
      </c>
      <c r="F1595" s="8" t="s">
        <v>33</v>
      </c>
      <c r="G1595" s="9" t="n">
        <v>64100</v>
      </c>
      <c r="H1595" s="8" t="n">
        <v>72</v>
      </c>
      <c r="I1595" s="8" t="n">
        <v>33</v>
      </c>
      <c r="J1595" s="8" t="n">
        <v>0</v>
      </c>
      <c r="K1595" s="10" t="n">
        <v>0.06</v>
      </c>
      <c r="L1595" s="8" t="s">
        <v>39</v>
      </c>
      <c r="M1595" s="11" t="n">
        <f aca="false">IF(AND(H1595&lt;=Criteria!$C$6,J1595&lt;=Criteria!$C$7,L1595="Yes",OR(C1595&lt;&gt;"Catering",K1595&gt;=Criteria!$C$8),D1595&lt;&gt;Criteria!$C$9),1,0)</f>
        <v>0</v>
      </c>
    </row>
    <row r="1596" customFormat="false" ht="15" hidden="false" customHeight="false" outlineLevel="0" collapsed="false">
      <c r="A1596" s="12" t="s">
        <v>3111</v>
      </c>
      <c r="B1596" s="12" t="s">
        <v>3112</v>
      </c>
      <c r="C1596" s="12" t="s">
        <v>22</v>
      </c>
      <c r="D1596" s="12" t="s">
        <v>48</v>
      </c>
      <c r="E1596" s="12" t="s">
        <v>38</v>
      </c>
      <c r="F1596" s="12" t="s">
        <v>33</v>
      </c>
      <c r="G1596" s="13" t="n">
        <v>36600</v>
      </c>
      <c r="H1596" s="12" t="n">
        <v>36</v>
      </c>
      <c r="I1596" s="12" t="n">
        <v>32</v>
      </c>
      <c r="J1596" s="12" t="n">
        <v>0</v>
      </c>
      <c r="K1596" s="14" t="n">
        <v>0.07</v>
      </c>
      <c r="L1596" s="12" t="s">
        <v>39</v>
      </c>
      <c r="M1596" s="15" t="n">
        <f aca="false">IF(AND(H1596&lt;=Criteria!$C$6,J1596&lt;=Criteria!$C$7,L1596="Yes",OR(C1596&lt;&gt;"Catering",K1596&gt;=Criteria!$C$8),D1596&lt;&gt;Criteria!$C$9),1,0)</f>
        <v>0</v>
      </c>
    </row>
    <row r="1597" customFormat="false" ht="15" hidden="false" customHeight="false" outlineLevel="0" collapsed="false">
      <c r="A1597" s="8" t="s">
        <v>3113</v>
      </c>
      <c r="B1597" s="8" t="s">
        <v>3114</v>
      </c>
      <c r="C1597" s="8" t="s">
        <v>32</v>
      </c>
      <c r="D1597" s="8" t="s">
        <v>108</v>
      </c>
      <c r="E1597" s="8" t="s">
        <v>108</v>
      </c>
      <c r="F1597" s="8" t="s">
        <v>25</v>
      </c>
      <c r="G1597" s="9" t="n">
        <v>118600</v>
      </c>
      <c r="H1597" s="8" t="n">
        <v>48</v>
      </c>
      <c r="I1597" s="8" t="n">
        <v>44</v>
      </c>
      <c r="J1597" s="8" t="n">
        <v>0</v>
      </c>
      <c r="K1597" s="10" t="n">
        <v>0.08</v>
      </c>
      <c r="L1597" s="8" t="s">
        <v>39</v>
      </c>
      <c r="M1597" s="11" t="n">
        <f aca="false">IF(AND(H1597&lt;=Criteria!$C$6,J1597&lt;=Criteria!$C$7,L1597="Yes",OR(C1597&lt;&gt;"Catering",K1597&gt;=Criteria!$C$8),D1597&lt;&gt;Criteria!$C$9),1,0)</f>
        <v>1</v>
      </c>
    </row>
    <row r="1598" customFormat="false" ht="15" hidden="false" customHeight="false" outlineLevel="0" collapsed="false">
      <c r="A1598" s="12" t="s">
        <v>3115</v>
      </c>
      <c r="B1598" s="12" t="s">
        <v>3116</v>
      </c>
      <c r="C1598" s="12" t="s">
        <v>32</v>
      </c>
      <c r="D1598" s="12" t="s">
        <v>42</v>
      </c>
      <c r="E1598" s="12" t="s">
        <v>38</v>
      </c>
      <c r="F1598" s="12" t="s">
        <v>25</v>
      </c>
      <c r="G1598" s="13" t="n">
        <v>76200</v>
      </c>
      <c r="H1598" s="12" t="n">
        <v>36</v>
      </c>
      <c r="I1598" s="12" t="n">
        <v>33</v>
      </c>
      <c r="J1598" s="12" t="n">
        <v>91</v>
      </c>
      <c r="K1598" s="14" t="n">
        <v>0.06</v>
      </c>
      <c r="L1598" s="12" t="s">
        <v>39</v>
      </c>
      <c r="M1598" s="15" t="n">
        <f aca="false">IF(AND(H1598&lt;=Criteria!$C$6,J1598&lt;=Criteria!$C$7,L1598="Yes",OR(C1598&lt;&gt;"Catering",K1598&gt;=Criteria!$C$8),D1598&lt;&gt;Criteria!$C$9),1,0)</f>
        <v>0</v>
      </c>
    </row>
    <row r="1599" customFormat="false" ht="15" hidden="false" customHeight="false" outlineLevel="0" collapsed="false">
      <c r="A1599" s="8" t="s">
        <v>3117</v>
      </c>
      <c r="B1599" s="8" t="s">
        <v>3118</v>
      </c>
      <c r="C1599" s="8" t="s">
        <v>32</v>
      </c>
      <c r="D1599" s="8" t="s">
        <v>48</v>
      </c>
      <c r="E1599" s="8" t="s">
        <v>38</v>
      </c>
      <c r="F1599" s="8" t="s">
        <v>53</v>
      </c>
      <c r="G1599" s="9" t="n">
        <v>144300</v>
      </c>
      <c r="H1599" s="8" t="n">
        <v>48</v>
      </c>
      <c r="I1599" s="8" t="n">
        <v>43</v>
      </c>
      <c r="J1599" s="8" t="n">
        <v>0</v>
      </c>
      <c r="K1599" s="10" t="n">
        <v>0.24</v>
      </c>
      <c r="L1599" s="8" t="s">
        <v>39</v>
      </c>
      <c r="M1599" s="11" t="n">
        <f aca="false">IF(AND(H1599&lt;=Criteria!$C$6,J1599&lt;=Criteria!$C$7,L1599="Yes",OR(C1599&lt;&gt;"Catering",K1599&gt;=Criteria!$C$8),D1599&lt;&gt;Criteria!$C$9),1,0)</f>
        <v>1</v>
      </c>
    </row>
    <row r="1600" customFormat="false" ht="15" hidden="false" customHeight="false" outlineLevel="0" collapsed="false">
      <c r="A1600" s="12" t="s">
        <v>3119</v>
      </c>
      <c r="B1600" s="12" t="s">
        <v>3120</v>
      </c>
      <c r="C1600" s="12" t="s">
        <v>32</v>
      </c>
      <c r="D1600" s="12" t="s">
        <v>42</v>
      </c>
      <c r="E1600" s="12" t="s">
        <v>38</v>
      </c>
      <c r="F1600" s="12" t="s">
        <v>33</v>
      </c>
      <c r="G1600" s="13" t="n">
        <v>148700</v>
      </c>
      <c r="H1600" s="12" t="n">
        <v>48</v>
      </c>
      <c r="I1600" s="12" t="n">
        <v>28</v>
      </c>
      <c r="J1600" s="12" t="n">
        <v>0</v>
      </c>
      <c r="K1600" s="14" t="n">
        <v>0.24</v>
      </c>
      <c r="L1600" s="12" t="s">
        <v>39</v>
      </c>
      <c r="M1600" s="15" t="n">
        <f aca="false">IF(AND(H1600&lt;=Criteria!$C$6,J1600&lt;=Criteria!$C$7,L1600="Yes",OR(C1600&lt;&gt;"Catering",K1600&gt;=Criteria!$C$8),D1600&lt;&gt;Criteria!$C$9),1,0)</f>
        <v>1</v>
      </c>
    </row>
    <row r="1601" customFormat="false" ht="15" hidden="false" customHeight="false" outlineLevel="0" collapsed="false">
      <c r="A1601" s="8" t="s">
        <v>3121</v>
      </c>
      <c r="B1601" s="8" t="s">
        <v>3122</v>
      </c>
      <c r="C1601" s="8" t="s">
        <v>32</v>
      </c>
      <c r="D1601" s="8" t="s">
        <v>37</v>
      </c>
      <c r="E1601" s="8" t="s">
        <v>38</v>
      </c>
      <c r="F1601" s="8" t="s">
        <v>25</v>
      </c>
      <c r="G1601" s="9" t="n">
        <v>192000</v>
      </c>
      <c r="H1601" s="8" t="n">
        <v>36</v>
      </c>
      <c r="I1601" s="8" t="n">
        <v>27</v>
      </c>
      <c r="J1601" s="8" t="n">
        <v>0</v>
      </c>
      <c r="K1601" s="10" t="n">
        <v>0.22</v>
      </c>
      <c r="L1601" s="8" t="s">
        <v>39</v>
      </c>
      <c r="M1601" s="11" t="n">
        <f aca="false">IF(AND(H1601&lt;=Criteria!$C$6,J1601&lt;=Criteria!$C$7,L1601="Yes",OR(C1601&lt;&gt;"Catering",K1601&gt;=Criteria!$C$8),D1601&lt;&gt;Criteria!$C$9),1,0)</f>
        <v>1</v>
      </c>
    </row>
    <row r="1602" customFormat="false" ht="15" hidden="false" customHeight="false" outlineLevel="0" collapsed="false">
      <c r="A1602" s="12" t="s">
        <v>3123</v>
      </c>
      <c r="B1602" s="12" t="s">
        <v>3124</v>
      </c>
      <c r="C1602" s="12" t="s">
        <v>36</v>
      </c>
      <c r="D1602" s="12" t="s">
        <v>48</v>
      </c>
      <c r="E1602" s="12" t="s">
        <v>38</v>
      </c>
      <c r="F1602" s="12" t="s">
        <v>53</v>
      </c>
      <c r="G1602" s="13" t="n">
        <v>95600</v>
      </c>
      <c r="H1602" s="12" t="n">
        <v>60</v>
      </c>
      <c r="I1602" s="12" t="n">
        <v>56</v>
      </c>
      <c r="J1602" s="12" t="n">
        <v>0</v>
      </c>
      <c r="K1602" s="14" t="n">
        <v>0.19</v>
      </c>
      <c r="L1602" s="12" t="s">
        <v>39</v>
      </c>
      <c r="M1602" s="15" t="n">
        <f aca="false">IF(AND(H1602&lt;=Criteria!$C$6,J1602&lt;=Criteria!$C$7,L1602="Yes",OR(C1602&lt;&gt;"Catering",K1602&gt;=Criteria!$C$8),D1602&lt;&gt;Criteria!$C$9),1,0)</f>
        <v>1</v>
      </c>
    </row>
    <row r="1603" customFormat="false" ht="15" hidden="false" customHeight="false" outlineLevel="0" collapsed="false">
      <c r="A1603" s="8" t="s">
        <v>3125</v>
      </c>
      <c r="B1603" s="8" t="s">
        <v>3126</v>
      </c>
      <c r="C1603" s="8" t="s">
        <v>36</v>
      </c>
      <c r="D1603" s="8" t="s">
        <v>42</v>
      </c>
      <c r="E1603" s="8" t="s">
        <v>38</v>
      </c>
      <c r="F1603" s="8" t="s">
        <v>25</v>
      </c>
      <c r="G1603" s="9" t="n">
        <v>123600</v>
      </c>
      <c r="H1603" s="8" t="n">
        <v>48</v>
      </c>
      <c r="I1603" s="8" t="n">
        <v>45</v>
      </c>
      <c r="J1603" s="8" t="n">
        <v>0</v>
      </c>
      <c r="K1603" s="10" t="n">
        <v>0.24</v>
      </c>
      <c r="L1603" s="8" t="s">
        <v>39</v>
      </c>
      <c r="M1603" s="11" t="n">
        <f aca="false">IF(AND(H1603&lt;=Criteria!$C$6,J1603&lt;=Criteria!$C$7,L1603="Yes",OR(C1603&lt;&gt;"Catering",K1603&gt;=Criteria!$C$8),D1603&lt;&gt;Criteria!$C$9),1,0)</f>
        <v>1</v>
      </c>
    </row>
    <row r="1604" customFormat="false" ht="15" hidden="false" customHeight="false" outlineLevel="0" collapsed="false">
      <c r="A1604" s="12" t="s">
        <v>3127</v>
      </c>
      <c r="B1604" s="12" t="s">
        <v>3052</v>
      </c>
      <c r="C1604" s="12" t="s">
        <v>22</v>
      </c>
      <c r="D1604" s="12" t="s">
        <v>23</v>
      </c>
      <c r="E1604" s="12" t="s">
        <v>24</v>
      </c>
      <c r="F1604" s="12" t="s">
        <v>25</v>
      </c>
      <c r="G1604" s="13" t="n">
        <v>102000</v>
      </c>
      <c r="H1604" s="12" t="n">
        <v>48</v>
      </c>
      <c r="I1604" s="12" t="n">
        <v>39</v>
      </c>
      <c r="J1604" s="12" t="n">
        <v>0</v>
      </c>
      <c r="K1604" s="14" t="n">
        <v>0</v>
      </c>
      <c r="L1604" s="12" t="s">
        <v>39</v>
      </c>
      <c r="M1604" s="15" t="n">
        <f aca="false">IF(AND(H1604&lt;=Criteria!$C$6,J1604&lt;=Criteria!$C$7,L1604="Yes",OR(C1604&lt;&gt;"Catering",K1604&gt;=Criteria!$C$8),D1604&lt;&gt;Criteria!$C$9),1,0)</f>
        <v>0</v>
      </c>
    </row>
    <row r="1605" customFormat="false" ht="15" hidden="false" customHeight="false" outlineLevel="0" collapsed="false">
      <c r="A1605" s="8" t="s">
        <v>3128</v>
      </c>
      <c r="B1605" s="8" t="s">
        <v>3129</v>
      </c>
      <c r="C1605" s="8" t="s">
        <v>32</v>
      </c>
      <c r="D1605" s="8" t="s">
        <v>48</v>
      </c>
      <c r="E1605" s="8" t="s">
        <v>38</v>
      </c>
      <c r="F1605" s="8" t="s">
        <v>25</v>
      </c>
      <c r="G1605" s="9" t="n">
        <v>97200</v>
      </c>
      <c r="H1605" s="8" t="n">
        <v>48</v>
      </c>
      <c r="I1605" s="8" t="n">
        <v>42</v>
      </c>
      <c r="J1605" s="8" t="n">
        <v>0</v>
      </c>
      <c r="K1605" s="10" t="n">
        <v>0.11</v>
      </c>
      <c r="L1605" s="8" t="s">
        <v>39</v>
      </c>
      <c r="M1605" s="11" t="n">
        <f aca="false">IF(AND(H1605&lt;=Criteria!$C$6,J1605&lt;=Criteria!$C$7,L1605="Yes",OR(C1605&lt;&gt;"Catering",K1605&gt;=Criteria!$C$8),D1605&lt;&gt;Criteria!$C$9),1,0)</f>
        <v>1</v>
      </c>
    </row>
    <row r="1606" customFormat="false" ht="15" hidden="false" customHeight="false" outlineLevel="0" collapsed="false">
      <c r="A1606" s="12" t="s">
        <v>3130</v>
      </c>
      <c r="B1606" s="12" t="s">
        <v>3131</v>
      </c>
      <c r="C1606" s="12" t="s">
        <v>22</v>
      </c>
      <c r="D1606" s="12" t="s">
        <v>37</v>
      </c>
      <c r="E1606" s="12" t="s">
        <v>38</v>
      </c>
      <c r="F1606" s="12" t="s">
        <v>25</v>
      </c>
      <c r="G1606" s="13" t="n">
        <v>123800</v>
      </c>
      <c r="H1606" s="12" t="n">
        <v>36</v>
      </c>
      <c r="I1606" s="12" t="n">
        <v>25</v>
      </c>
      <c r="J1606" s="12" t="n">
        <v>0</v>
      </c>
      <c r="K1606" s="14" t="n">
        <v>0</v>
      </c>
      <c r="L1606" s="12" t="s">
        <v>39</v>
      </c>
      <c r="M1606" s="15" t="n">
        <f aca="false">IF(AND(H1606&lt;=Criteria!$C$6,J1606&lt;=Criteria!$C$7,L1606="Yes",OR(C1606&lt;&gt;"Catering",K1606&gt;=Criteria!$C$8),D1606&lt;&gt;Criteria!$C$9),1,0)</f>
        <v>0</v>
      </c>
    </row>
    <row r="1607" customFormat="false" ht="15" hidden="false" customHeight="false" outlineLevel="0" collapsed="false">
      <c r="A1607" s="8" t="s">
        <v>3132</v>
      </c>
      <c r="B1607" s="8" t="s">
        <v>3133</v>
      </c>
      <c r="C1607" s="8" t="s">
        <v>32</v>
      </c>
      <c r="D1607" s="8" t="s">
        <v>48</v>
      </c>
      <c r="E1607" s="8" t="s">
        <v>38</v>
      </c>
      <c r="F1607" s="8" t="s">
        <v>33</v>
      </c>
      <c r="G1607" s="9" t="n">
        <v>189800</v>
      </c>
      <c r="H1607" s="8" t="n">
        <v>60</v>
      </c>
      <c r="I1607" s="8" t="n">
        <v>31</v>
      </c>
      <c r="J1607" s="8" t="n">
        <v>0</v>
      </c>
      <c r="K1607" s="10" t="n">
        <v>0.19</v>
      </c>
      <c r="L1607" s="8" t="s">
        <v>39</v>
      </c>
      <c r="M1607" s="11" t="n">
        <f aca="false">IF(AND(H1607&lt;=Criteria!$C$6,J1607&lt;=Criteria!$C$7,L1607="Yes",OR(C1607&lt;&gt;"Catering",K1607&gt;=Criteria!$C$8),D1607&lt;&gt;Criteria!$C$9),1,0)</f>
        <v>1</v>
      </c>
    </row>
    <row r="1608" customFormat="false" ht="15" hidden="false" customHeight="false" outlineLevel="0" collapsed="false">
      <c r="A1608" s="12" t="s">
        <v>3134</v>
      </c>
      <c r="B1608" s="12" t="s">
        <v>3135</v>
      </c>
      <c r="C1608" s="12" t="s">
        <v>32</v>
      </c>
      <c r="D1608" s="12" t="s">
        <v>23</v>
      </c>
      <c r="E1608" s="12" t="s">
        <v>24</v>
      </c>
      <c r="F1608" s="12" t="s">
        <v>53</v>
      </c>
      <c r="G1608" s="13" t="n">
        <v>208000</v>
      </c>
      <c r="H1608" s="12" t="n">
        <v>72</v>
      </c>
      <c r="I1608" s="12" t="n">
        <v>61</v>
      </c>
      <c r="J1608" s="12" t="n">
        <v>0</v>
      </c>
      <c r="K1608" s="14" t="n">
        <v>0.08</v>
      </c>
      <c r="L1608" s="12" t="s">
        <v>39</v>
      </c>
      <c r="M1608" s="15" t="n">
        <f aca="false">IF(AND(H1608&lt;=Criteria!$C$6,J1608&lt;=Criteria!$C$7,L1608="Yes",OR(C1608&lt;&gt;"Catering",K1608&gt;=Criteria!$C$8),D1608&lt;&gt;Criteria!$C$9),1,0)</f>
        <v>0</v>
      </c>
    </row>
    <row r="1609" customFormat="false" ht="15" hidden="false" customHeight="false" outlineLevel="0" collapsed="false">
      <c r="A1609" s="8" t="s">
        <v>3136</v>
      </c>
      <c r="B1609" s="8" t="s">
        <v>3137</v>
      </c>
      <c r="C1609" s="8" t="s">
        <v>36</v>
      </c>
      <c r="D1609" s="8" t="s">
        <v>48</v>
      </c>
      <c r="E1609" s="8" t="s">
        <v>38</v>
      </c>
      <c r="F1609" s="8" t="s">
        <v>53</v>
      </c>
      <c r="G1609" s="9" t="n">
        <v>224100</v>
      </c>
      <c r="H1609" s="8" t="n">
        <v>72</v>
      </c>
      <c r="I1609" s="8" t="n">
        <v>59</v>
      </c>
      <c r="J1609" s="8" t="n">
        <v>0</v>
      </c>
      <c r="K1609" s="10" t="n">
        <v>0.17</v>
      </c>
      <c r="L1609" s="8" t="s">
        <v>39</v>
      </c>
      <c r="M1609" s="11" t="n">
        <f aca="false">IF(AND(H1609&lt;=Criteria!$C$6,J1609&lt;=Criteria!$C$7,L1609="Yes",OR(C1609&lt;&gt;"Catering",K1609&gt;=Criteria!$C$8),D1609&lt;&gt;Criteria!$C$9),1,0)</f>
        <v>1</v>
      </c>
    </row>
    <row r="1610" customFormat="false" ht="15" hidden="false" customHeight="false" outlineLevel="0" collapsed="false">
      <c r="A1610" s="12" t="s">
        <v>3138</v>
      </c>
      <c r="B1610" s="12" t="s">
        <v>3139</v>
      </c>
      <c r="C1610" s="12" t="s">
        <v>36</v>
      </c>
      <c r="D1610" s="12" t="s">
        <v>42</v>
      </c>
      <c r="E1610" s="12" t="s">
        <v>38</v>
      </c>
      <c r="F1610" s="12" t="s">
        <v>25</v>
      </c>
      <c r="G1610" s="13" t="n">
        <v>358500</v>
      </c>
      <c r="H1610" s="12" t="n">
        <v>36</v>
      </c>
      <c r="I1610" s="12" t="n">
        <v>21</v>
      </c>
      <c r="J1610" s="12" t="n">
        <v>0</v>
      </c>
      <c r="K1610" s="14" t="n">
        <v>0.24</v>
      </c>
      <c r="L1610" s="12" t="s">
        <v>39</v>
      </c>
      <c r="M1610" s="15" t="n">
        <f aca="false">IF(AND(H1610&lt;=Criteria!$C$6,J1610&lt;=Criteria!$C$7,L1610="Yes",OR(C1610&lt;&gt;"Catering",K1610&gt;=Criteria!$C$8),D1610&lt;&gt;Criteria!$C$9),1,0)</f>
        <v>1</v>
      </c>
    </row>
    <row r="1611" customFormat="false" ht="15" hidden="false" customHeight="false" outlineLevel="0" collapsed="false">
      <c r="A1611" s="8" t="s">
        <v>3140</v>
      </c>
      <c r="B1611" s="8" t="s">
        <v>3141</v>
      </c>
      <c r="C1611" s="8" t="s">
        <v>22</v>
      </c>
      <c r="D1611" s="8" t="s">
        <v>48</v>
      </c>
      <c r="E1611" s="8" t="s">
        <v>38</v>
      </c>
      <c r="F1611" s="8" t="s">
        <v>33</v>
      </c>
      <c r="G1611" s="9" t="n">
        <v>103000</v>
      </c>
      <c r="H1611" s="8" t="n">
        <v>48</v>
      </c>
      <c r="I1611" s="8" t="n">
        <v>29</v>
      </c>
      <c r="J1611" s="8" t="n">
        <v>0</v>
      </c>
      <c r="K1611" s="10" t="n">
        <v>0.22</v>
      </c>
      <c r="L1611" s="8" t="s">
        <v>39</v>
      </c>
      <c r="M1611" s="11" t="n">
        <f aca="false">IF(AND(H1611&lt;=Criteria!$C$6,J1611&lt;=Criteria!$C$7,L1611="Yes",OR(C1611&lt;&gt;"Catering",K1611&gt;=Criteria!$C$8),D1611&lt;&gt;Criteria!$C$9),1,0)</f>
        <v>1</v>
      </c>
    </row>
    <row r="1612" customFormat="false" ht="15" hidden="false" customHeight="false" outlineLevel="0" collapsed="false">
      <c r="A1612" s="12" t="s">
        <v>3142</v>
      </c>
      <c r="B1612" s="12" t="s">
        <v>3143</v>
      </c>
      <c r="C1612" s="12" t="s">
        <v>32</v>
      </c>
      <c r="D1612" s="12" t="s">
        <v>108</v>
      </c>
      <c r="E1612" s="12" t="s">
        <v>108</v>
      </c>
      <c r="F1612" s="12" t="s">
        <v>33</v>
      </c>
      <c r="G1612" s="13" t="n">
        <v>212100</v>
      </c>
      <c r="H1612" s="12" t="n">
        <v>36</v>
      </c>
      <c r="I1612" s="12" t="n">
        <v>24</v>
      </c>
      <c r="J1612" s="12" t="n">
        <v>0</v>
      </c>
      <c r="K1612" s="14" t="n">
        <v>0.21</v>
      </c>
      <c r="L1612" s="12" t="s">
        <v>39</v>
      </c>
      <c r="M1612" s="15" t="n">
        <f aca="false">IF(AND(H1612&lt;=Criteria!$C$6,J1612&lt;=Criteria!$C$7,L1612="Yes",OR(C1612&lt;&gt;"Catering",K1612&gt;=Criteria!$C$8),D1612&lt;&gt;Criteria!$C$9),1,0)</f>
        <v>1</v>
      </c>
    </row>
    <row r="1613" customFormat="false" ht="15" hidden="false" customHeight="false" outlineLevel="0" collapsed="false">
      <c r="A1613" s="8" t="s">
        <v>3144</v>
      </c>
      <c r="B1613" s="8" t="s">
        <v>3145</v>
      </c>
      <c r="C1613" s="8" t="s">
        <v>22</v>
      </c>
      <c r="D1613" s="8" t="s">
        <v>108</v>
      </c>
      <c r="E1613" s="8" t="s">
        <v>108</v>
      </c>
      <c r="F1613" s="8" t="s">
        <v>25</v>
      </c>
      <c r="G1613" s="9" t="n">
        <v>121800</v>
      </c>
      <c r="H1613" s="8" t="n">
        <v>60</v>
      </c>
      <c r="I1613" s="8" t="n">
        <v>30</v>
      </c>
      <c r="J1613" s="8" t="n">
        <v>0</v>
      </c>
      <c r="K1613" s="10" t="n">
        <v>0.22</v>
      </c>
      <c r="L1613" s="8" t="s">
        <v>39</v>
      </c>
      <c r="M1613" s="11" t="n">
        <f aca="false">IF(AND(H1613&lt;=Criteria!$C$6,J1613&lt;=Criteria!$C$7,L1613="Yes",OR(C1613&lt;&gt;"Catering",K1613&gt;=Criteria!$C$8),D1613&lt;&gt;Criteria!$C$9),1,0)</f>
        <v>1</v>
      </c>
    </row>
    <row r="1614" customFormat="false" ht="15" hidden="false" customHeight="false" outlineLevel="0" collapsed="false">
      <c r="A1614" s="12" t="s">
        <v>3146</v>
      </c>
      <c r="B1614" s="12" t="s">
        <v>3147</v>
      </c>
      <c r="C1614" s="12" t="s">
        <v>36</v>
      </c>
      <c r="D1614" s="12" t="s">
        <v>42</v>
      </c>
      <c r="E1614" s="12" t="s">
        <v>38</v>
      </c>
      <c r="F1614" s="12" t="s">
        <v>53</v>
      </c>
      <c r="G1614" s="13" t="n">
        <v>75600</v>
      </c>
      <c r="H1614" s="12" t="n">
        <v>48</v>
      </c>
      <c r="I1614" s="12" t="n">
        <v>20</v>
      </c>
      <c r="J1614" s="12" t="n">
        <v>0</v>
      </c>
      <c r="K1614" s="14" t="n">
        <v>0.24</v>
      </c>
      <c r="L1614" s="12" t="s">
        <v>39</v>
      </c>
      <c r="M1614" s="15" t="n">
        <f aca="false">IF(AND(H1614&lt;=Criteria!$C$6,J1614&lt;=Criteria!$C$7,L1614="Yes",OR(C1614&lt;&gt;"Catering",K1614&gt;=Criteria!$C$8),D1614&lt;&gt;Criteria!$C$9),1,0)</f>
        <v>1</v>
      </c>
    </row>
    <row r="1615" customFormat="false" ht="15" hidden="false" customHeight="false" outlineLevel="0" collapsed="false">
      <c r="A1615" s="8" t="s">
        <v>3148</v>
      </c>
      <c r="B1615" s="8" t="s">
        <v>3149</v>
      </c>
      <c r="C1615" s="8" t="s">
        <v>32</v>
      </c>
      <c r="D1615" s="8" t="s">
        <v>42</v>
      </c>
      <c r="E1615" s="8" t="s">
        <v>38</v>
      </c>
      <c r="F1615" s="8" t="s">
        <v>33</v>
      </c>
      <c r="G1615" s="9" t="n">
        <v>104400</v>
      </c>
      <c r="H1615" s="8" t="n">
        <v>60</v>
      </c>
      <c r="I1615" s="8" t="n">
        <v>27</v>
      </c>
      <c r="J1615" s="8" t="n">
        <v>0</v>
      </c>
      <c r="K1615" s="10" t="n">
        <v>0.1</v>
      </c>
      <c r="L1615" s="8" t="s">
        <v>39</v>
      </c>
      <c r="M1615" s="11" t="n">
        <f aca="false">IF(AND(H1615&lt;=Criteria!$C$6,J1615&lt;=Criteria!$C$7,L1615="Yes",OR(C1615&lt;&gt;"Catering",K1615&gt;=Criteria!$C$8),D1615&lt;&gt;Criteria!$C$9),1,0)</f>
        <v>1</v>
      </c>
    </row>
    <row r="1616" customFormat="false" ht="15" hidden="false" customHeight="false" outlineLevel="0" collapsed="false">
      <c r="A1616" s="12" t="s">
        <v>3150</v>
      </c>
      <c r="B1616" s="12" t="s">
        <v>3151</v>
      </c>
      <c r="C1616" s="12" t="s">
        <v>22</v>
      </c>
      <c r="D1616" s="12" t="s">
        <v>133</v>
      </c>
      <c r="E1616" s="12" t="s">
        <v>24</v>
      </c>
      <c r="F1616" s="12" t="s">
        <v>33</v>
      </c>
      <c r="G1616" s="13" t="n">
        <v>31300</v>
      </c>
      <c r="H1616" s="12" t="n">
        <v>60</v>
      </c>
      <c r="I1616" s="12" t="n">
        <v>23</v>
      </c>
      <c r="J1616" s="12" t="n">
        <v>0</v>
      </c>
      <c r="K1616" s="14" t="n">
        <v>0.15</v>
      </c>
      <c r="L1616" s="12" t="s">
        <v>39</v>
      </c>
      <c r="M1616" s="15" t="n">
        <f aca="false">IF(AND(H1616&lt;=Criteria!$C$6,J1616&lt;=Criteria!$C$7,L1616="Yes",OR(C1616&lt;&gt;"Catering",K1616&gt;=Criteria!$C$8),D1616&lt;&gt;Criteria!$C$9),1,0)</f>
        <v>1</v>
      </c>
    </row>
    <row r="1617" customFormat="false" ht="15" hidden="false" customHeight="false" outlineLevel="0" collapsed="false">
      <c r="A1617" s="8" t="s">
        <v>3152</v>
      </c>
      <c r="B1617" s="8" t="s">
        <v>3153</v>
      </c>
      <c r="C1617" s="8" t="s">
        <v>32</v>
      </c>
      <c r="D1617" s="8" t="s">
        <v>48</v>
      </c>
      <c r="E1617" s="8" t="s">
        <v>38</v>
      </c>
      <c r="F1617" s="8" t="s">
        <v>25</v>
      </c>
      <c r="G1617" s="9" t="n">
        <v>65400</v>
      </c>
      <c r="H1617" s="8" t="n">
        <v>72</v>
      </c>
      <c r="I1617" s="8" t="n">
        <v>33</v>
      </c>
      <c r="J1617" s="8" t="n">
        <v>0</v>
      </c>
      <c r="K1617" s="10" t="n">
        <v>0.07</v>
      </c>
      <c r="L1617" s="8" t="s">
        <v>39</v>
      </c>
      <c r="M1617" s="11" t="n">
        <f aca="false">IF(AND(H1617&lt;=Criteria!$C$6,J1617&lt;=Criteria!$C$7,L1617="Yes",OR(C1617&lt;&gt;"Catering",K1617&gt;=Criteria!$C$8),D1617&lt;&gt;Criteria!$C$9),1,0)</f>
        <v>1</v>
      </c>
    </row>
    <row r="1618" customFormat="false" ht="15" hidden="false" customHeight="false" outlineLevel="0" collapsed="false">
      <c r="A1618" s="12" t="s">
        <v>3154</v>
      </c>
      <c r="B1618" s="12" t="s">
        <v>3155</v>
      </c>
      <c r="C1618" s="12" t="s">
        <v>36</v>
      </c>
      <c r="D1618" s="12" t="s">
        <v>133</v>
      </c>
      <c r="E1618" s="12" t="s">
        <v>24</v>
      </c>
      <c r="F1618" s="12" t="s">
        <v>25</v>
      </c>
      <c r="G1618" s="13" t="n">
        <v>283300</v>
      </c>
      <c r="H1618" s="12" t="n">
        <v>60</v>
      </c>
      <c r="I1618" s="12" t="n">
        <v>16</v>
      </c>
      <c r="J1618" s="12" t="n">
        <v>0</v>
      </c>
      <c r="K1618" s="14" t="n">
        <v>0.07</v>
      </c>
      <c r="L1618" s="12" t="s">
        <v>39</v>
      </c>
      <c r="M1618" s="15" t="n">
        <f aca="false">IF(AND(H1618&lt;=Criteria!$C$6,J1618&lt;=Criteria!$C$7,L1618="Yes",OR(C1618&lt;&gt;"Catering",K1618&gt;=Criteria!$C$8),D1618&lt;&gt;Criteria!$C$9),1,0)</f>
        <v>1</v>
      </c>
    </row>
    <row r="1619" customFormat="false" ht="15" hidden="false" customHeight="false" outlineLevel="0" collapsed="false">
      <c r="A1619" s="8" t="s">
        <v>3156</v>
      </c>
      <c r="B1619" s="8" t="s">
        <v>3157</v>
      </c>
      <c r="C1619" s="8" t="s">
        <v>32</v>
      </c>
      <c r="D1619" s="8" t="s">
        <v>48</v>
      </c>
      <c r="E1619" s="8" t="s">
        <v>38</v>
      </c>
      <c r="F1619" s="8" t="s">
        <v>53</v>
      </c>
      <c r="G1619" s="9" t="n">
        <v>106200</v>
      </c>
      <c r="H1619" s="8" t="n">
        <v>72</v>
      </c>
      <c r="I1619" s="8" t="n">
        <v>67</v>
      </c>
      <c r="J1619" s="8" t="n">
        <v>0</v>
      </c>
      <c r="K1619" s="10" t="n">
        <v>0.17</v>
      </c>
      <c r="L1619" s="8" t="s">
        <v>39</v>
      </c>
      <c r="M1619" s="11" t="n">
        <f aca="false">IF(AND(H1619&lt;=Criteria!$C$6,J1619&lt;=Criteria!$C$7,L1619="Yes",OR(C1619&lt;&gt;"Catering",K1619&gt;=Criteria!$C$8),D1619&lt;&gt;Criteria!$C$9),1,0)</f>
        <v>1</v>
      </c>
    </row>
    <row r="1620" customFormat="false" ht="15" hidden="false" customHeight="false" outlineLevel="0" collapsed="false">
      <c r="A1620" s="12" t="s">
        <v>3158</v>
      </c>
      <c r="B1620" s="12" t="s">
        <v>3159</v>
      </c>
      <c r="C1620" s="12" t="s">
        <v>32</v>
      </c>
      <c r="D1620" s="12" t="s">
        <v>23</v>
      </c>
      <c r="E1620" s="12" t="s">
        <v>24</v>
      </c>
      <c r="F1620" s="12" t="s">
        <v>33</v>
      </c>
      <c r="G1620" s="13" t="n">
        <v>57500</v>
      </c>
      <c r="H1620" s="12" t="n">
        <v>72</v>
      </c>
      <c r="I1620" s="12" t="n">
        <v>23</v>
      </c>
      <c r="J1620" s="12" t="n">
        <v>0</v>
      </c>
      <c r="K1620" s="14" t="n">
        <v>0.24</v>
      </c>
      <c r="L1620" s="12" t="s">
        <v>39</v>
      </c>
      <c r="M1620" s="15" t="n">
        <f aca="false">IF(AND(H1620&lt;=Criteria!$C$6,J1620&lt;=Criteria!$C$7,L1620="Yes",OR(C1620&lt;&gt;"Catering",K1620&gt;=Criteria!$C$8),D1620&lt;&gt;Criteria!$C$9),1,0)</f>
        <v>0</v>
      </c>
    </row>
    <row r="1621" customFormat="false" ht="15" hidden="false" customHeight="false" outlineLevel="0" collapsed="false">
      <c r="A1621" s="8" t="s">
        <v>3160</v>
      </c>
      <c r="B1621" s="8" t="s">
        <v>3161</v>
      </c>
      <c r="C1621" s="8" t="s">
        <v>32</v>
      </c>
      <c r="D1621" s="8" t="s">
        <v>42</v>
      </c>
      <c r="E1621" s="8" t="s">
        <v>38</v>
      </c>
      <c r="F1621" s="8" t="s">
        <v>25</v>
      </c>
      <c r="G1621" s="9" t="n">
        <v>122200</v>
      </c>
      <c r="H1621" s="8" t="n">
        <v>36</v>
      </c>
      <c r="I1621" s="8" t="n">
        <v>28</v>
      </c>
      <c r="J1621" s="8" t="n">
        <v>0</v>
      </c>
      <c r="K1621" s="10" t="n">
        <v>0.16</v>
      </c>
      <c r="L1621" s="8" t="s">
        <v>39</v>
      </c>
      <c r="M1621" s="11" t="n">
        <f aca="false">IF(AND(H1621&lt;=Criteria!$C$6,J1621&lt;=Criteria!$C$7,L1621="Yes",OR(C1621&lt;&gt;"Catering",K1621&gt;=Criteria!$C$8),D1621&lt;&gt;Criteria!$C$9),1,0)</f>
        <v>1</v>
      </c>
    </row>
    <row r="1622" customFormat="false" ht="15" hidden="false" customHeight="false" outlineLevel="0" collapsed="false">
      <c r="A1622" s="12" t="s">
        <v>3162</v>
      </c>
      <c r="B1622" s="12" t="s">
        <v>3163</v>
      </c>
      <c r="C1622" s="12" t="s">
        <v>32</v>
      </c>
      <c r="D1622" s="12" t="s">
        <v>48</v>
      </c>
      <c r="E1622" s="12" t="s">
        <v>38</v>
      </c>
      <c r="F1622" s="12" t="s">
        <v>25</v>
      </c>
      <c r="G1622" s="13" t="n">
        <v>215300</v>
      </c>
      <c r="H1622" s="12" t="n">
        <v>36</v>
      </c>
      <c r="I1622" s="12" t="n">
        <v>15</v>
      </c>
      <c r="J1622" s="12" t="n">
        <v>0</v>
      </c>
      <c r="K1622" s="14" t="n">
        <v>0.22</v>
      </c>
      <c r="L1622" s="12" t="s">
        <v>39</v>
      </c>
      <c r="M1622" s="15" t="n">
        <f aca="false">IF(AND(H1622&lt;=Criteria!$C$6,J1622&lt;=Criteria!$C$7,L1622="Yes",OR(C1622&lt;&gt;"Catering",K1622&gt;=Criteria!$C$8),D1622&lt;&gt;Criteria!$C$9),1,0)</f>
        <v>1</v>
      </c>
    </row>
    <row r="1623" customFormat="false" ht="15" hidden="false" customHeight="false" outlineLevel="0" collapsed="false">
      <c r="A1623" s="8" t="s">
        <v>3164</v>
      </c>
      <c r="B1623" s="8" t="s">
        <v>3165</v>
      </c>
      <c r="C1623" s="8" t="s">
        <v>32</v>
      </c>
      <c r="D1623" s="8" t="s">
        <v>75</v>
      </c>
      <c r="E1623" s="8" t="s">
        <v>24</v>
      </c>
      <c r="F1623" s="8" t="s">
        <v>33</v>
      </c>
      <c r="G1623" s="9" t="n">
        <v>234600</v>
      </c>
      <c r="H1623" s="8" t="n">
        <v>60</v>
      </c>
      <c r="I1623" s="8" t="n">
        <v>49</v>
      </c>
      <c r="J1623" s="8" t="n">
        <v>0</v>
      </c>
      <c r="K1623" s="10" t="n">
        <v>0.14</v>
      </c>
      <c r="L1623" s="8" t="s">
        <v>39</v>
      </c>
      <c r="M1623" s="11" t="n">
        <f aca="false">IF(AND(H1623&lt;=Criteria!$C$6,J1623&lt;=Criteria!$C$7,L1623="Yes",OR(C1623&lt;&gt;"Catering",K1623&gt;=Criteria!$C$8),D1623&lt;&gt;Criteria!$C$9),1,0)</f>
        <v>1</v>
      </c>
    </row>
    <row r="1624" customFormat="false" ht="15" hidden="false" customHeight="false" outlineLevel="0" collapsed="false">
      <c r="A1624" s="12" t="s">
        <v>3166</v>
      </c>
      <c r="B1624" s="12" t="s">
        <v>3167</v>
      </c>
      <c r="C1624" s="12" t="s">
        <v>32</v>
      </c>
      <c r="D1624" s="12" t="s">
        <v>23</v>
      </c>
      <c r="E1624" s="12" t="s">
        <v>24</v>
      </c>
      <c r="F1624" s="12" t="s">
        <v>33</v>
      </c>
      <c r="G1624" s="13" t="n">
        <v>172400</v>
      </c>
      <c r="H1624" s="12" t="n">
        <v>60</v>
      </c>
      <c r="I1624" s="12" t="n">
        <v>28</v>
      </c>
      <c r="J1624" s="12" t="n">
        <v>0</v>
      </c>
      <c r="K1624" s="14" t="n">
        <v>0.18</v>
      </c>
      <c r="L1624" s="12" t="s">
        <v>26</v>
      </c>
      <c r="M1624" s="15" t="n">
        <f aca="false">IF(AND(H1624&lt;=Criteria!$C$6,J1624&lt;=Criteria!$C$7,L1624="Yes",OR(C1624&lt;&gt;"Catering",K1624&gt;=Criteria!$C$8),D1624&lt;&gt;Criteria!$C$9),1,0)</f>
        <v>0</v>
      </c>
    </row>
    <row r="1625" customFormat="false" ht="15" hidden="false" customHeight="false" outlineLevel="0" collapsed="false">
      <c r="A1625" s="8" t="s">
        <v>3168</v>
      </c>
      <c r="B1625" s="8" t="s">
        <v>3169</v>
      </c>
      <c r="C1625" s="8" t="s">
        <v>32</v>
      </c>
      <c r="D1625" s="8" t="s">
        <v>42</v>
      </c>
      <c r="E1625" s="8" t="s">
        <v>38</v>
      </c>
      <c r="F1625" s="8" t="s">
        <v>33</v>
      </c>
      <c r="G1625" s="9" t="n">
        <v>170100</v>
      </c>
      <c r="H1625" s="8" t="n">
        <v>72</v>
      </c>
      <c r="I1625" s="8" t="n">
        <v>31</v>
      </c>
      <c r="J1625" s="8" t="n">
        <v>0</v>
      </c>
      <c r="K1625" s="10" t="n">
        <v>0.14</v>
      </c>
      <c r="L1625" s="8" t="s">
        <v>39</v>
      </c>
      <c r="M1625" s="11" t="n">
        <f aca="false">IF(AND(H1625&lt;=Criteria!$C$6,J1625&lt;=Criteria!$C$7,L1625="Yes",OR(C1625&lt;&gt;"Catering",K1625&gt;=Criteria!$C$8),D1625&lt;&gt;Criteria!$C$9),1,0)</f>
        <v>1</v>
      </c>
    </row>
    <row r="1626" customFormat="false" ht="15" hidden="false" customHeight="false" outlineLevel="0" collapsed="false">
      <c r="A1626" s="12" t="s">
        <v>3170</v>
      </c>
      <c r="B1626" s="12" t="s">
        <v>3171</v>
      </c>
      <c r="C1626" s="12" t="s">
        <v>36</v>
      </c>
      <c r="D1626" s="12" t="s">
        <v>37</v>
      </c>
      <c r="E1626" s="12" t="s">
        <v>38</v>
      </c>
      <c r="F1626" s="12" t="s">
        <v>25</v>
      </c>
      <c r="G1626" s="13" t="n">
        <v>92300</v>
      </c>
      <c r="H1626" s="12" t="n">
        <v>48</v>
      </c>
      <c r="I1626" s="12" t="n">
        <v>21</v>
      </c>
      <c r="J1626" s="12" t="n">
        <v>0</v>
      </c>
      <c r="K1626" s="14" t="n">
        <v>0.21</v>
      </c>
      <c r="L1626" s="12" t="s">
        <v>39</v>
      </c>
      <c r="M1626" s="15" t="n">
        <f aca="false">IF(AND(H1626&lt;=Criteria!$C$6,J1626&lt;=Criteria!$C$7,L1626="Yes",OR(C1626&lt;&gt;"Catering",K1626&gt;=Criteria!$C$8),D1626&lt;&gt;Criteria!$C$9),1,0)</f>
        <v>1</v>
      </c>
    </row>
    <row r="1627" customFormat="false" ht="15" hidden="false" customHeight="false" outlineLevel="0" collapsed="false">
      <c r="A1627" s="8" t="s">
        <v>3172</v>
      </c>
      <c r="B1627" s="8" t="s">
        <v>3173</v>
      </c>
      <c r="C1627" s="8" t="s">
        <v>36</v>
      </c>
      <c r="D1627" s="8" t="s">
        <v>48</v>
      </c>
      <c r="E1627" s="8" t="s">
        <v>38</v>
      </c>
      <c r="F1627" s="8" t="s">
        <v>53</v>
      </c>
      <c r="G1627" s="9" t="n">
        <v>83600</v>
      </c>
      <c r="H1627" s="8" t="n">
        <v>60</v>
      </c>
      <c r="I1627" s="8" t="n">
        <v>21</v>
      </c>
      <c r="J1627" s="8" t="n">
        <v>0</v>
      </c>
      <c r="K1627" s="10" t="n">
        <v>0.15</v>
      </c>
      <c r="L1627" s="8" t="s">
        <v>39</v>
      </c>
      <c r="M1627" s="11" t="n">
        <f aca="false">IF(AND(H1627&lt;=Criteria!$C$6,J1627&lt;=Criteria!$C$7,L1627="Yes",OR(C1627&lt;&gt;"Catering",K1627&gt;=Criteria!$C$8),D1627&lt;&gt;Criteria!$C$9),1,0)</f>
        <v>1</v>
      </c>
    </row>
    <row r="1628" customFormat="false" ht="15" hidden="false" customHeight="false" outlineLevel="0" collapsed="false">
      <c r="A1628" s="12" t="s">
        <v>3174</v>
      </c>
      <c r="B1628" s="12" t="s">
        <v>3175</v>
      </c>
      <c r="C1628" s="12" t="s">
        <v>32</v>
      </c>
      <c r="D1628" s="12" t="s">
        <v>133</v>
      </c>
      <c r="E1628" s="12" t="s">
        <v>24</v>
      </c>
      <c r="F1628" s="12" t="s">
        <v>33</v>
      </c>
      <c r="G1628" s="13" t="n">
        <v>142400</v>
      </c>
      <c r="H1628" s="12" t="n">
        <v>36</v>
      </c>
      <c r="I1628" s="12" t="n">
        <v>13</v>
      </c>
      <c r="J1628" s="12" t="n">
        <v>0</v>
      </c>
      <c r="K1628" s="14" t="n">
        <v>0.13</v>
      </c>
      <c r="L1628" s="12" t="s">
        <v>39</v>
      </c>
      <c r="M1628" s="15" t="n">
        <f aca="false">IF(AND(H1628&lt;=Criteria!$C$6,J1628&lt;=Criteria!$C$7,L1628="Yes",OR(C1628&lt;&gt;"Catering",K1628&gt;=Criteria!$C$8),D1628&lt;&gt;Criteria!$C$9),1,0)</f>
        <v>1</v>
      </c>
    </row>
    <row r="1629" customFormat="false" ht="15" hidden="false" customHeight="false" outlineLevel="0" collapsed="false">
      <c r="A1629" s="8" t="s">
        <v>3176</v>
      </c>
      <c r="B1629" s="8" t="s">
        <v>3177</v>
      </c>
      <c r="C1629" s="8" t="s">
        <v>32</v>
      </c>
      <c r="D1629" s="8" t="s">
        <v>42</v>
      </c>
      <c r="E1629" s="8" t="s">
        <v>38</v>
      </c>
      <c r="F1629" s="8" t="s">
        <v>33</v>
      </c>
      <c r="G1629" s="9" t="n">
        <v>230900</v>
      </c>
      <c r="H1629" s="8" t="n">
        <v>48</v>
      </c>
      <c r="I1629" s="8" t="n">
        <v>34</v>
      </c>
      <c r="J1629" s="8" t="n">
        <v>0</v>
      </c>
      <c r="K1629" s="10" t="n">
        <v>0.16</v>
      </c>
      <c r="L1629" s="8" t="s">
        <v>39</v>
      </c>
      <c r="M1629" s="11" t="n">
        <f aca="false">IF(AND(H1629&lt;=Criteria!$C$6,J1629&lt;=Criteria!$C$7,L1629="Yes",OR(C1629&lt;&gt;"Catering",K1629&gt;=Criteria!$C$8),D1629&lt;&gt;Criteria!$C$9),1,0)</f>
        <v>1</v>
      </c>
    </row>
    <row r="1630" customFormat="false" ht="15" hidden="false" customHeight="false" outlineLevel="0" collapsed="false">
      <c r="A1630" s="12" t="s">
        <v>3178</v>
      </c>
      <c r="B1630" s="12" t="s">
        <v>3153</v>
      </c>
      <c r="C1630" s="12" t="s">
        <v>36</v>
      </c>
      <c r="D1630" s="12" t="s">
        <v>46</v>
      </c>
      <c r="E1630" s="12" t="s">
        <v>24</v>
      </c>
      <c r="F1630" s="12" t="s">
        <v>33</v>
      </c>
      <c r="G1630" s="13" t="n">
        <v>308600</v>
      </c>
      <c r="H1630" s="12" t="n">
        <v>36</v>
      </c>
      <c r="I1630" s="12" t="n">
        <v>29</v>
      </c>
      <c r="J1630" s="12" t="n">
        <v>0</v>
      </c>
      <c r="K1630" s="14" t="n">
        <v>0.12</v>
      </c>
      <c r="L1630" s="12" t="s">
        <v>39</v>
      </c>
      <c r="M1630" s="15" t="n">
        <f aca="false">IF(AND(H1630&lt;=Criteria!$C$6,J1630&lt;=Criteria!$C$7,L1630="Yes",OR(C1630&lt;&gt;"Catering",K1630&gt;=Criteria!$C$8),D1630&lt;&gt;Criteria!$C$9),1,0)</f>
        <v>1</v>
      </c>
    </row>
    <row r="1631" customFormat="false" ht="15" hidden="false" customHeight="false" outlineLevel="0" collapsed="false">
      <c r="A1631" s="8" t="s">
        <v>3179</v>
      </c>
      <c r="B1631" s="8" t="s">
        <v>3180</v>
      </c>
      <c r="C1631" s="8" t="s">
        <v>22</v>
      </c>
      <c r="D1631" s="8" t="s">
        <v>108</v>
      </c>
      <c r="E1631" s="8" t="s">
        <v>108</v>
      </c>
      <c r="F1631" s="8" t="s">
        <v>53</v>
      </c>
      <c r="G1631" s="9" t="n">
        <v>44700</v>
      </c>
      <c r="H1631" s="8" t="n">
        <v>48</v>
      </c>
      <c r="I1631" s="8" t="n">
        <v>29</v>
      </c>
      <c r="J1631" s="8" t="n">
        <v>0</v>
      </c>
      <c r="K1631" s="10" t="n">
        <v>0.17</v>
      </c>
      <c r="L1631" s="8" t="s">
        <v>39</v>
      </c>
      <c r="M1631" s="11" t="n">
        <f aca="false">IF(AND(H1631&lt;=Criteria!$C$6,J1631&lt;=Criteria!$C$7,L1631="Yes",OR(C1631&lt;&gt;"Catering",K1631&gt;=Criteria!$C$8),D1631&lt;&gt;Criteria!$C$9),1,0)</f>
        <v>1</v>
      </c>
    </row>
    <row r="1632" customFormat="false" ht="15" hidden="false" customHeight="false" outlineLevel="0" collapsed="false">
      <c r="A1632" s="12" t="s">
        <v>3181</v>
      </c>
      <c r="B1632" s="12" t="s">
        <v>3182</v>
      </c>
      <c r="C1632" s="12" t="s">
        <v>22</v>
      </c>
      <c r="D1632" s="12" t="s">
        <v>48</v>
      </c>
      <c r="E1632" s="12" t="s">
        <v>38</v>
      </c>
      <c r="F1632" s="12" t="s">
        <v>25</v>
      </c>
      <c r="G1632" s="13" t="n">
        <v>119600</v>
      </c>
      <c r="H1632" s="12" t="n">
        <v>48</v>
      </c>
      <c r="I1632" s="12" t="n">
        <v>16</v>
      </c>
      <c r="J1632" s="12" t="n">
        <v>0</v>
      </c>
      <c r="K1632" s="14" t="n">
        <v>0.17</v>
      </c>
      <c r="L1632" s="12" t="s">
        <v>39</v>
      </c>
      <c r="M1632" s="15" t="n">
        <f aca="false">IF(AND(H1632&lt;=Criteria!$C$6,J1632&lt;=Criteria!$C$7,L1632="Yes",OR(C1632&lt;&gt;"Catering",K1632&gt;=Criteria!$C$8),D1632&lt;&gt;Criteria!$C$9),1,0)</f>
        <v>1</v>
      </c>
    </row>
    <row r="1633" customFormat="false" ht="15" hidden="false" customHeight="false" outlineLevel="0" collapsed="false">
      <c r="A1633" s="8" t="s">
        <v>3183</v>
      </c>
      <c r="B1633" s="8" t="s">
        <v>3184</v>
      </c>
      <c r="C1633" s="8" t="s">
        <v>32</v>
      </c>
      <c r="D1633" s="8" t="s">
        <v>48</v>
      </c>
      <c r="E1633" s="8" t="s">
        <v>38</v>
      </c>
      <c r="F1633" s="8" t="s">
        <v>25</v>
      </c>
      <c r="G1633" s="9" t="n">
        <v>183200</v>
      </c>
      <c r="H1633" s="8" t="n">
        <v>72</v>
      </c>
      <c r="I1633" s="8" t="n">
        <v>66</v>
      </c>
      <c r="J1633" s="8" t="n">
        <v>0</v>
      </c>
      <c r="K1633" s="10" t="n">
        <v>0.08</v>
      </c>
      <c r="L1633" s="8" t="s">
        <v>39</v>
      </c>
      <c r="M1633" s="11" t="n">
        <f aca="false">IF(AND(H1633&lt;=Criteria!$C$6,J1633&lt;=Criteria!$C$7,L1633="Yes",OR(C1633&lt;&gt;"Catering",K1633&gt;=Criteria!$C$8),D1633&lt;&gt;Criteria!$C$9),1,0)</f>
        <v>1</v>
      </c>
    </row>
    <row r="1634" customFormat="false" ht="15" hidden="false" customHeight="false" outlineLevel="0" collapsed="false">
      <c r="A1634" s="12" t="s">
        <v>3185</v>
      </c>
      <c r="B1634" s="12" t="s">
        <v>3186</v>
      </c>
      <c r="C1634" s="12" t="s">
        <v>22</v>
      </c>
      <c r="D1634" s="12" t="s">
        <v>61</v>
      </c>
      <c r="E1634" s="12" t="s">
        <v>24</v>
      </c>
      <c r="F1634" s="12" t="s">
        <v>25</v>
      </c>
      <c r="G1634" s="13" t="n">
        <v>88300</v>
      </c>
      <c r="H1634" s="12" t="n">
        <v>84</v>
      </c>
      <c r="I1634" s="12" t="n">
        <v>48</v>
      </c>
      <c r="J1634" s="12" t="n">
        <v>0</v>
      </c>
      <c r="K1634" s="14" t="n">
        <v>0</v>
      </c>
      <c r="L1634" s="12" t="s">
        <v>39</v>
      </c>
      <c r="M1634" s="15" t="n">
        <f aca="false">IF(AND(H1634&lt;=Criteria!$C$6,J1634&lt;=Criteria!$C$7,L1634="Yes",OR(C1634&lt;&gt;"Catering",K1634&gt;=Criteria!$C$8),D1634&lt;&gt;Criteria!$C$9),1,0)</f>
        <v>0</v>
      </c>
    </row>
    <row r="1635" customFormat="false" ht="15" hidden="false" customHeight="false" outlineLevel="0" collapsed="false">
      <c r="A1635" s="8" t="s">
        <v>3187</v>
      </c>
      <c r="B1635" s="8" t="s">
        <v>3188</v>
      </c>
      <c r="C1635" s="8" t="s">
        <v>36</v>
      </c>
      <c r="D1635" s="8" t="s">
        <v>37</v>
      </c>
      <c r="E1635" s="8" t="s">
        <v>38</v>
      </c>
      <c r="F1635" s="8" t="s">
        <v>25</v>
      </c>
      <c r="G1635" s="9" t="n">
        <v>270400</v>
      </c>
      <c r="H1635" s="8" t="n">
        <v>48</v>
      </c>
      <c r="I1635" s="8" t="n">
        <v>13</v>
      </c>
      <c r="J1635" s="8" t="n">
        <v>0</v>
      </c>
      <c r="K1635" s="10" t="n">
        <v>0.06</v>
      </c>
      <c r="L1635" s="8" t="s">
        <v>39</v>
      </c>
      <c r="M1635" s="11" t="n">
        <f aca="false">IF(AND(H1635&lt;=Criteria!$C$6,J1635&lt;=Criteria!$C$7,L1635="Yes",OR(C1635&lt;&gt;"Catering",K1635&gt;=Criteria!$C$8),D1635&lt;&gt;Criteria!$C$9),1,0)</f>
        <v>1</v>
      </c>
    </row>
    <row r="1636" customFormat="false" ht="15" hidden="false" customHeight="false" outlineLevel="0" collapsed="false">
      <c r="A1636" s="12" t="s">
        <v>3189</v>
      </c>
      <c r="B1636" s="12" t="s">
        <v>3190</v>
      </c>
      <c r="C1636" s="12" t="s">
        <v>32</v>
      </c>
      <c r="D1636" s="12" t="s">
        <v>42</v>
      </c>
      <c r="E1636" s="12" t="s">
        <v>38</v>
      </c>
      <c r="F1636" s="12" t="s">
        <v>25</v>
      </c>
      <c r="G1636" s="13" t="n">
        <v>52600</v>
      </c>
      <c r="H1636" s="12" t="n">
        <v>36</v>
      </c>
      <c r="I1636" s="12" t="n">
        <v>25</v>
      </c>
      <c r="J1636" s="12" t="n">
        <v>25</v>
      </c>
      <c r="K1636" s="14" t="n">
        <v>0.09</v>
      </c>
      <c r="L1636" s="12" t="s">
        <v>39</v>
      </c>
      <c r="M1636" s="15" t="n">
        <f aca="false">IF(AND(H1636&lt;=Criteria!$C$6,J1636&lt;=Criteria!$C$7,L1636="Yes",OR(C1636&lt;&gt;"Catering",K1636&gt;=Criteria!$C$8),D1636&lt;&gt;Criteria!$C$9),1,0)</f>
        <v>1</v>
      </c>
    </row>
    <row r="1637" customFormat="false" ht="15" hidden="false" customHeight="false" outlineLevel="0" collapsed="false">
      <c r="A1637" s="8" t="s">
        <v>3191</v>
      </c>
      <c r="B1637" s="8" t="s">
        <v>3192</v>
      </c>
      <c r="C1637" s="8" t="s">
        <v>32</v>
      </c>
      <c r="D1637" s="8" t="s">
        <v>61</v>
      </c>
      <c r="E1637" s="8" t="s">
        <v>24</v>
      </c>
      <c r="F1637" s="8" t="s">
        <v>25</v>
      </c>
      <c r="G1637" s="9" t="n">
        <v>142700</v>
      </c>
      <c r="H1637" s="8" t="n">
        <v>72</v>
      </c>
      <c r="I1637" s="8" t="n">
        <v>48</v>
      </c>
      <c r="J1637" s="8" t="n">
        <v>0</v>
      </c>
      <c r="K1637" s="10" t="n">
        <v>0.08</v>
      </c>
      <c r="L1637" s="8" t="s">
        <v>39</v>
      </c>
      <c r="M1637" s="11" t="n">
        <f aca="false">IF(AND(H1637&lt;=Criteria!$C$6,J1637&lt;=Criteria!$C$7,L1637="Yes",OR(C1637&lt;&gt;"Catering",K1637&gt;=Criteria!$C$8),D1637&lt;&gt;Criteria!$C$9),1,0)</f>
        <v>1</v>
      </c>
    </row>
    <row r="1638" customFormat="false" ht="15" hidden="false" customHeight="false" outlineLevel="0" collapsed="false">
      <c r="A1638" s="12" t="s">
        <v>3193</v>
      </c>
      <c r="B1638" s="12" t="s">
        <v>3194</v>
      </c>
      <c r="C1638" s="12" t="s">
        <v>32</v>
      </c>
      <c r="D1638" s="12" t="s">
        <v>48</v>
      </c>
      <c r="E1638" s="12" t="s">
        <v>38</v>
      </c>
      <c r="F1638" s="12" t="s">
        <v>33</v>
      </c>
      <c r="G1638" s="13" t="n">
        <v>214600</v>
      </c>
      <c r="H1638" s="12" t="n">
        <v>48</v>
      </c>
      <c r="I1638" s="12" t="n">
        <v>43</v>
      </c>
      <c r="J1638" s="12" t="n">
        <v>63</v>
      </c>
      <c r="K1638" s="14" t="n">
        <v>0.22</v>
      </c>
      <c r="L1638" s="12" t="s">
        <v>39</v>
      </c>
      <c r="M1638" s="15" t="n">
        <f aca="false">IF(AND(H1638&lt;=Criteria!$C$6,J1638&lt;=Criteria!$C$7,L1638="Yes",OR(C1638&lt;&gt;"Catering",K1638&gt;=Criteria!$C$8),D1638&lt;&gt;Criteria!$C$9),1,0)</f>
        <v>0</v>
      </c>
    </row>
    <row r="1639" customFormat="false" ht="15" hidden="false" customHeight="false" outlineLevel="0" collapsed="false">
      <c r="A1639" s="8" t="s">
        <v>3195</v>
      </c>
      <c r="B1639" s="8" t="s">
        <v>3196</v>
      </c>
      <c r="C1639" s="8" t="s">
        <v>22</v>
      </c>
      <c r="D1639" s="8" t="s">
        <v>23</v>
      </c>
      <c r="E1639" s="8" t="s">
        <v>24</v>
      </c>
      <c r="F1639" s="8" t="s">
        <v>33</v>
      </c>
      <c r="G1639" s="9" t="n">
        <v>122100</v>
      </c>
      <c r="H1639" s="8" t="n">
        <v>72</v>
      </c>
      <c r="I1639" s="8" t="n">
        <v>27</v>
      </c>
      <c r="J1639" s="8" t="n">
        <v>0</v>
      </c>
      <c r="K1639" s="10" t="n">
        <v>0.06</v>
      </c>
      <c r="L1639" s="8" t="s">
        <v>39</v>
      </c>
      <c r="M1639" s="11" t="n">
        <f aca="false">IF(AND(H1639&lt;=Criteria!$C$6,J1639&lt;=Criteria!$C$7,L1639="Yes",OR(C1639&lt;&gt;"Catering",K1639&gt;=Criteria!$C$8),D1639&lt;&gt;Criteria!$C$9),1,0)</f>
        <v>0</v>
      </c>
    </row>
    <row r="1640" customFormat="false" ht="15" hidden="false" customHeight="false" outlineLevel="0" collapsed="false">
      <c r="A1640" s="12" t="s">
        <v>3197</v>
      </c>
      <c r="B1640" s="12" t="s">
        <v>3198</v>
      </c>
      <c r="C1640" s="12" t="s">
        <v>32</v>
      </c>
      <c r="D1640" s="12" t="s">
        <v>42</v>
      </c>
      <c r="E1640" s="12" t="s">
        <v>38</v>
      </c>
      <c r="F1640" s="12" t="s">
        <v>25</v>
      </c>
      <c r="G1640" s="13" t="n">
        <v>112400</v>
      </c>
      <c r="H1640" s="12" t="n">
        <v>48</v>
      </c>
      <c r="I1640" s="12" t="n">
        <v>42</v>
      </c>
      <c r="J1640" s="12" t="n">
        <v>0</v>
      </c>
      <c r="K1640" s="14" t="n">
        <v>0.19</v>
      </c>
      <c r="L1640" s="12" t="s">
        <v>39</v>
      </c>
      <c r="M1640" s="15" t="n">
        <f aca="false">IF(AND(H1640&lt;=Criteria!$C$6,J1640&lt;=Criteria!$C$7,L1640="Yes",OR(C1640&lt;&gt;"Catering",K1640&gt;=Criteria!$C$8),D1640&lt;&gt;Criteria!$C$9),1,0)</f>
        <v>1</v>
      </c>
    </row>
    <row r="1641" customFormat="false" ht="15" hidden="false" customHeight="false" outlineLevel="0" collapsed="false">
      <c r="A1641" s="8" t="s">
        <v>3199</v>
      </c>
      <c r="B1641" s="8" t="s">
        <v>3200</v>
      </c>
      <c r="C1641" s="8" t="s">
        <v>22</v>
      </c>
      <c r="D1641" s="8" t="s">
        <v>48</v>
      </c>
      <c r="E1641" s="8" t="s">
        <v>38</v>
      </c>
      <c r="F1641" s="8" t="s">
        <v>33</v>
      </c>
      <c r="G1641" s="9" t="n">
        <v>24300</v>
      </c>
      <c r="H1641" s="8" t="n">
        <v>60</v>
      </c>
      <c r="I1641" s="8" t="n">
        <v>43</v>
      </c>
      <c r="J1641" s="8" t="n">
        <v>0</v>
      </c>
      <c r="K1641" s="10" t="n">
        <v>0.17</v>
      </c>
      <c r="L1641" s="8" t="s">
        <v>39</v>
      </c>
      <c r="M1641" s="11" t="n">
        <f aca="false">IF(AND(H1641&lt;=Criteria!$C$6,J1641&lt;=Criteria!$C$7,L1641="Yes",OR(C1641&lt;&gt;"Catering",K1641&gt;=Criteria!$C$8),D1641&lt;&gt;Criteria!$C$9),1,0)</f>
        <v>1</v>
      </c>
    </row>
    <row r="1642" customFormat="false" ht="15" hidden="false" customHeight="false" outlineLevel="0" collapsed="false">
      <c r="A1642" s="12" t="s">
        <v>3201</v>
      </c>
      <c r="B1642" s="12" t="s">
        <v>3202</v>
      </c>
      <c r="C1642" s="12" t="s">
        <v>32</v>
      </c>
      <c r="D1642" s="12" t="s">
        <v>42</v>
      </c>
      <c r="E1642" s="12" t="s">
        <v>38</v>
      </c>
      <c r="F1642" s="12" t="s">
        <v>25</v>
      </c>
      <c r="G1642" s="13" t="n">
        <v>68300</v>
      </c>
      <c r="H1642" s="12" t="n">
        <v>60</v>
      </c>
      <c r="I1642" s="12" t="n">
        <v>34</v>
      </c>
      <c r="J1642" s="12" t="n">
        <v>91</v>
      </c>
      <c r="K1642" s="14" t="n">
        <v>0.11</v>
      </c>
      <c r="L1642" s="12" t="s">
        <v>39</v>
      </c>
      <c r="M1642" s="15" t="n">
        <f aca="false">IF(AND(H1642&lt;=Criteria!$C$6,J1642&lt;=Criteria!$C$7,L1642="Yes",OR(C1642&lt;&gt;"Catering",K1642&gt;=Criteria!$C$8),D1642&lt;&gt;Criteria!$C$9),1,0)</f>
        <v>0</v>
      </c>
    </row>
    <row r="1643" customFormat="false" ht="15" hidden="false" customHeight="false" outlineLevel="0" collapsed="false">
      <c r="A1643" s="8" t="s">
        <v>3203</v>
      </c>
      <c r="B1643" s="8" t="s">
        <v>3153</v>
      </c>
      <c r="C1643" s="8" t="s">
        <v>32</v>
      </c>
      <c r="D1643" s="8" t="s">
        <v>75</v>
      </c>
      <c r="E1643" s="8" t="s">
        <v>24</v>
      </c>
      <c r="F1643" s="8" t="s">
        <v>25</v>
      </c>
      <c r="G1643" s="9" t="n">
        <v>217100</v>
      </c>
      <c r="H1643" s="8" t="n">
        <v>48</v>
      </c>
      <c r="I1643" s="8" t="n">
        <v>42</v>
      </c>
      <c r="J1643" s="8" t="n">
        <v>0</v>
      </c>
      <c r="K1643" s="10" t="n">
        <v>0.09</v>
      </c>
      <c r="L1643" s="8" t="s">
        <v>39</v>
      </c>
      <c r="M1643" s="11" t="n">
        <f aca="false">IF(AND(H1643&lt;=Criteria!$C$6,J1643&lt;=Criteria!$C$7,L1643="Yes",OR(C1643&lt;&gt;"Catering",K1643&gt;=Criteria!$C$8),D1643&lt;&gt;Criteria!$C$9),1,0)</f>
        <v>1</v>
      </c>
    </row>
    <row r="1644" customFormat="false" ht="15" hidden="false" customHeight="false" outlineLevel="0" collapsed="false">
      <c r="A1644" s="12" t="s">
        <v>3204</v>
      </c>
      <c r="B1644" s="12" t="s">
        <v>3205</v>
      </c>
      <c r="C1644" s="12" t="s">
        <v>32</v>
      </c>
      <c r="D1644" s="12" t="s">
        <v>48</v>
      </c>
      <c r="E1644" s="12" t="s">
        <v>38</v>
      </c>
      <c r="F1644" s="12" t="s">
        <v>25</v>
      </c>
      <c r="G1644" s="13" t="n">
        <v>136400</v>
      </c>
      <c r="H1644" s="12" t="n">
        <v>72</v>
      </c>
      <c r="I1644" s="12" t="n">
        <v>49</v>
      </c>
      <c r="J1644" s="12" t="n">
        <v>0</v>
      </c>
      <c r="K1644" s="14" t="n">
        <v>0.18</v>
      </c>
      <c r="L1644" s="12" t="s">
        <v>39</v>
      </c>
      <c r="M1644" s="15" t="n">
        <f aca="false">IF(AND(H1644&lt;=Criteria!$C$6,J1644&lt;=Criteria!$C$7,L1644="Yes",OR(C1644&lt;&gt;"Catering",K1644&gt;=Criteria!$C$8),D1644&lt;&gt;Criteria!$C$9),1,0)</f>
        <v>1</v>
      </c>
    </row>
    <row r="1645" customFormat="false" ht="15" hidden="false" customHeight="false" outlineLevel="0" collapsed="false">
      <c r="A1645" s="8" t="s">
        <v>3206</v>
      </c>
      <c r="B1645" s="8" t="s">
        <v>3207</v>
      </c>
      <c r="C1645" s="8" t="s">
        <v>32</v>
      </c>
      <c r="D1645" s="8" t="s">
        <v>42</v>
      </c>
      <c r="E1645" s="8" t="s">
        <v>38</v>
      </c>
      <c r="F1645" s="8" t="s">
        <v>33</v>
      </c>
      <c r="G1645" s="9" t="n">
        <v>235600</v>
      </c>
      <c r="H1645" s="8" t="n">
        <v>72</v>
      </c>
      <c r="I1645" s="8" t="n">
        <v>52</v>
      </c>
      <c r="J1645" s="8" t="n">
        <v>0</v>
      </c>
      <c r="K1645" s="10" t="n">
        <v>0.25</v>
      </c>
      <c r="L1645" s="8" t="s">
        <v>39</v>
      </c>
      <c r="M1645" s="11" t="n">
        <f aca="false">IF(AND(H1645&lt;=Criteria!$C$6,J1645&lt;=Criteria!$C$7,L1645="Yes",OR(C1645&lt;&gt;"Catering",K1645&gt;=Criteria!$C$8),D1645&lt;&gt;Criteria!$C$9),1,0)</f>
        <v>1</v>
      </c>
    </row>
    <row r="1646" customFormat="false" ht="15" hidden="false" customHeight="false" outlineLevel="0" collapsed="false">
      <c r="A1646" s="12" t="s">
        <v>3208</v>
      </c>
      <c r="B1646" s="12" t="s">
        <v>3209</v>
      </c>
      <c r="C1646" s="12" t="s">
        <v>32</v>
      </c>
      <c r="D1646" s="12" t="s">
        <v>48</v>
      </c>
      <c r="E1646" s="12" t="s">
        <v>38</v>
      </c>
      <c r="F1646" s="12" t="s">
        <v>53</v>
      </c>
      <c r="G1646" s="13" t="n">
        <v>82000</v>
      </c>
      <c r="H1646" s="12" t="n">
        <v>60</v>
      </c>
      <c r="I1646" s="12" t="n">
        <v>32</v>
      </c>
      <c r="J1646" s="12" t="n">
        <v>0</v>
      </c>
      <c r="K1646" s="14" t="n">
        <v>0.15</v>
      </c>
      <c r="L1646" s="12" t="s">
        <v>39</v>
      </c>
      <c r="M1646" s="15" t="n">
        <f aca="false">IF(AND(H1646&lt;=Criteria!$C$6,J1646&lt;=Criteria!$C$7,L1646="Yes",OR(C1646&lt;&gt;"Catering",K1646&gt;=Criteria!$C$8),D1646&lt;&gt;Criteria!$C$9),1,0)</f>
        <v>1</v>
      </c>
    </row>
    <row r="1647" customFormat="false" ht="15" hidden="false" customHeight="false" outlineLevel="0" collapsed="false">
      <c r="A1647" s="8" t="s">
        <v>3210</v>
      </c>
      <c r="B1647" s="8" t="s">
        <v>3211</v>
      </c>
      <c r="C1647" s="8" t="s">
        <v>22</v>
      </c>
      <c r="D1647" s="8" t="s">
        <v>75</v>
      </c>
      <c r="E1647" s="8" t="s">
        <v>24</v>
      </c>
      <c r="F1647" s="8" t="s">
        <v>33</v>
      </c>
      <c r="G1647" s="9" t="n">
        <v>113700</v>
      </c>
      <c r="H1647" s="8" t="n">
        <v>60</v>
      </c>
      <c r="I1647" s="8" t="n">
        <v>56</v>
      </c>
      <c r="J1647" s="8" t="n">
        <v>0</v>
      </c>
      <c r="K1647" s="10" t="n">
        <v>0.14</v>
      </c>
      <c r="L1647" s="8" t="s">
        <v>39</v>
      </c>
      <c r="M1647" s="11" t="n">
        <f aca="false">IF(AND(H1647&lt;=Criteria!$C$6,J1647&lt;=Criteria!$C$7,L1647="Yes",OR(C1647&lt;&gt;"Catering",K1647&gt;=Criteria!$C$8),D1647&lt;&gt;Criteria!$C$9),1,0)</f>
        <v>1</v>
      </c>
    </row>
    <row r="1648" customFormat="false" ht="15" hidden="false" customHeight="false" outlineLevel="0" collapsed="false">
      <c r="A1648" s="12" t="s">
        <v>3212</v>
      </c>
      <c r="B1648" s="12" t="s">
        <v>3213</v>
      </c>
      <c r="C1648" s="12" t="s">
        <v>36</v>
      </c>
      <c r="D1648" s="12" t="s">
        <v>46</v>
      </c>
      <c r="E1648" s="12" t="s">
        <v>24</v>
      </c>
      <c r="F1648" s="12" t="s">
        <v>53</v>
      </c>
      <c r="G1648" s="13" t="n">
        <v>211500</v>
      </c>
      <c r="H1648" s="12" t="n">
        <v>60</v>
      </c>
      <c r="I1648" s="12" t="n">
        <v>32</v>
      </c>
      <c r="J1648" s="12" t="n">
        <v>0</v>
      </c>
      <c r="K1648" s="14" t="n">
        <v>0.06</v>
      </c>
      <c r="L1648" s="12" t="s">
        <v>39</v>
      </c>
      <c r="M1648" s="15" t="n">
        <f aca="false">IF(AND(H1648&lt;=Criteria!$C$6,J1648&lt;=Criteria!$C$7,L1648="Yes",OR(C1648&lt;&gt;"Catering",K1648&gt;=Criteria!$C$8),D1648&lt;&gt;Criteria!$C$9),1,0)</f>
        <v>1</v>
      </c>
    </row>
    <row r="1649" customFormat="false" ht="15" hidden="false" customHeight="false" outlineLevel="0" collapsed="false">
      <c r="A1649" s="8" t="s">
        <v>3214</v>
      </c>
      <c r="B1649" s="8" t="s">
        <v>3215</v>
      </c>
      <c r="C1649" s="8" t="s">
        <v>32</v>
      </c>
      <c r="D1649" s="8" t="s">
        <v>48</v>
      </c>
      <c r="E1649" s="8" t="s">
        <v>38</v>
      </c>
      <c r="F1649" s="8" t="s">
        <v>25</v>
      </c>
      <c r="G1649" s="9" t="n">
        <v>82100</v>
      </c>
      <c r="H1649" s="8" t="n">
        <v>48</v>
      </c>
      <c r="I1649" s="8" t="n">
        <v>26</v>
      </c>
      <c r="J1649" s="8" t="n">
        <v>47</v>
      </c>
      <c r="K1649" s="10" t="n">
        <v>0.23</v>
      </c>
      <c r="L1649" s="8" t="s">
        <v>39</v>
      </c>
      <c r="M1649" s="11" t="n">
        <f aca="false">IF(AND(H1649&lt;=Criteria!$C$6,J1649&lt;=Criteria!$C$7,L1649="Yes",OR(C1649&lt;&gt;"Catering",K1649&gt;=Criteria!$C$8),D1649&lt;&gt;Criteria!$C$9),1,0)</f>
        <v>0</v>
      </c>
    </row>
    <row r="1650" customFormat="false" ht="15" hidden="false" customHeight="false" outlineLevel="0" collapsed="false">
      <c r="A1650" s="12" t="s">
        <v>3216</v>
      </c>
      <c r="B1650" s="12" t="s">
        <v>3217</v>
      </c>
      <c r="C1650" s="12" t="s">
        <v>22</v>
      </c>
      <c r="D1650" s="12" t="s">
        <v>48</v>
      </c>
      <c r="E1650" s="12" t="s">
        <v>38</v>
      </c>
      <c r="F1650" s="12" t="s">
        <v>33</v>
      </c>
      <c r="G1650" s="13" t="n">
        <v>100600</v>
      </c>
      <c r="H1650" s="12" t="n">
        <v>48</v>
      </c>
      <c r="I1650" s="12" t="n">
        <v>40</v>
      </c>
      <c r="J1650" s="12" t="n">
        <v>0</v>
      </c>
      <c r="K1650" s="14" t="n">
        <v>0</v>
      </c>
      <c r="L1650" s="12" t="s">
        <v>39</v>
      </c>
      <c r="M1650" s="15" t="n">
        <f aca="false">IF(AND(H1650&lt;=Criteria!$C$6,J1650&lt;=Criteria!$C$7,L1650="Yes",OR(C1650&lt;&gt;"Catering",K1650&gt;=Criteria!$C$8),D1650&lt;&gt;Criteria!$C$9),1,0)</f>
        <v>0</v>
      </c>
    </row>
    <row r="1651" customFormat="false" ht="15" hidden="false" customHeight="false" outlineLevel="0" collapsed="false">
      <c r="A1651" s="8" t="s">
        <v>3218</v>
      </c>
      <c r="B1651" s="8" t="s">
        <v>3219</v>
      </c>
      <c r="C1651" s="8" t="s">
        <v>36</v>
      </c>
      <c r="D1651" s="8" t="s">
        <v>37</v>
      </c>
      <c r="E1651" s="8" t="s">
        <v>38</v>
      </c>
      <c r="F1651" s="8" t="s">
        <v>53</v>
      </c>
      <c r="G1651" s="9" t="n">
        <v>114000</v>
      </c>
      <c r="H1651" s="8" t="n">
        <v>72</v>
      </c>
      <c r="I1651" s="8" t="n">
        <v>36</v>
      </c>
      <c r="J1651" s="8" t="n">
        <v>0</v>
      </c>
      <c r="K1651" s="10" t="n">
        <v>0.08</v>
      </c>
      <c r="L1651" s="8" t="s">
        <v>39</v>
      </c>
      <c r="M1651" s="11" t="n">
        <f aca="false">IF(AND(H1651&lt;=Criteria!$C$6,J1651&lt;=Criteria!$C$7,L1651="Yes",OR(C1651&lt;&gt;"Catering",K1651&gt;=Criteria!$C$8),D1651&lt;&gt;Criteria!$C$9),1,0)</f>
        <v>1</v>
      </c>
    </row>
    <row r="1652" customFormat="false" ht="15" hidden="false" customHeight="false" outlineLevel="0" collapsed="false">
      <c r="A1652" s="12" t="s">
        <v>3220</v>
      </c>
      <c r="B1652" s="12" t="s">
        <v>3221</v>
      </c>
      <c r="C1652" s="12" t="s">
        <v>32</v>
      </c>
      <c r="D1652" s="12" t="s">
        <v>37</v>
      </c>
      <c r="E1652" s="12" t="s">
        <v>38</v>
      </c>
      <c r="F1652" s="12" t="s">
        <v>25</v>
      </c>
      <c r="G1652" s="13" t="n">
        <v>132300</v>
      </c>
      <c r="H1652" s="12" t="n">
        <v>48</v>
      </c>
      <c r="I1652" s="12" t="n">
        <v>26</v>
      </c>
      <c r="J1652" s="12" t="n">
        <v>0</v>
      </c>
      <c r="K1652" s="14" t="n">
        <v>0.08</v>
      </c>
      <c r="L1652" s="12" t="s">
        <v>39</v>
      </c>
      <c r="M1652" s="15" t="n">
        <f aca="false">IF(AND(H1652&lt;=Criteria!$C$6,J1652&lt;=Criteria!$C$7,L1652="Yes",OR(C1652&lt;&gt;"Catering",K1652&gt;=Criteria!$C$8),D1652&lt;&gt;Criteria!$C$9),1,0)</f>
        <v>1</v>
      </c>
    </row>
    <row r="1653" customFormat="false" ht="15" hidden="false" customHeight="false" outlineLevel="0" collapsed="false">
      <c r="A1653" s="8" t="s">
        <v>3222</v>
      </c>
      <c r="B1653" s="8" t="s">
        <v>3223</v>
      </c>
      <c r="C1653" s="8" t="s">
        <v>32</v>
      </c>
      <c r="D1653" s="8" t="s">
        <v>133</v>
      </c>
      <c r="E1653" s="8" t="s">
        <v>24</v>
      </c>
      <c r="F1653" s="8" t="s">
        <v>33</v>
      </c>
      <c r="G1653" s="9" t="n">
        <v>75800</v>
      </c>
      <c r="H1653" s="8" t="n">
        <v>60</v>
      </c>
      <c r="I1653" s="8" t="n">
        <v>43</v>
      </c>
      <c r="J1653" s="8" t="n">
        <v>0</v>
      </c>
      <c r="K1653" s="10" t="n">
        <v>0.21</v>
      </c>
      <c r="L1653" s="8" t="s">
        <v>39</v>
      </c>
      <c r="M1653" s="11" t="n">
        <f aca="false">IF(AND(H1653&lt;=Criteria!$C$6,J1653&lt;=Criteria!$C$7,L1653="Yes",OR(C1653&lt;&gt;"Catering",K1653&gt;=Criteria!$C$8),D1653&lt;&gt;Criteria!$C$9),1,0)</f>
        <v>1</v>
      </c>
    </row>
    <row r="1654" customFormat="false" ht="15" hidden="false" customHeight="false" outlineLevel="0" collapsed="false">
      <c r="A1654" s="12" t="s">
        <v>3224</v>
      </c>
      <c r="B1654" s="12" t="s">
        <v>3225</v>
      </c>
      <c r="C1654" s="12" t="s">
        <v>22</v>
      </c>
      <c r="D1654" s="12" t="s">
        <v>37</v>
      </c>
      <c r="E1654" s="12" t="s">
        <v>38</v>
      </c>
      <c r="F1654" s="12" t="s">
        <v>25</v>
      </c>
      <c r="G1654" s="13" t="n">
        <v>96100</v>
      </c>
      <c r="H1654" s="12" t="n">
        <v>72</v>
      </c>
      <c r="I1654" s="12" t="n">
        <v>67</v>
      </c>
      <c r="J1654" s="12" t="n">
        <v>0</v>
      </c>
      <c r="K1654" s="14" t="n">
        <v>0</v>
      </c>
      <c r="L1654" s="12" t="s">
        <v>39</v>
      </c>
      <c r="M1654" s="15" t="n">
        <f aca="false">IF(AND(H1654&lt;=Criteria!$C$6,J1654&lt;=Criteria!$C$7,L1654="Yes",OR(C1654&lt;&gt;"Catering",K1654&gt;=Criteria!$C$8),D1654&lt;&gt;Criteria!$C$9),1,0)</f>
        <v>0</v>
      </c>
    </row>
    <row r="1655" customFormat="false" ht="15" hidden="false" customHeight="false" outlineLevel="0" collapsed="false">
      <c r="A1655" s="8" t="s">
        <v>3226</v>
      </c>
      <c r="B1655" s="8" t="s">
        <v>3227</v>
      </c>
      <c r="C1655" s="8" t="s">
        <v>32</v>
      </c>
      <c r="D1655" s="8" t="s">
        <v>108</v>
      </c>
      <c r="E1655" s="8" t="s">
        <v>108</v>
      </c>
      <c r="F1655" s="8" t="s">
        <v>25</v>
      </c>
      <c r="G1655" s="9" t="n">
        <v>195500</v>
      </c>
      <c r="H1655" s="8" t="n">
        <v>72</v>
      </c>
      <c r="I1655" s="8" t="n">
        <v>46</v>
      </c>
      <c r="J1655" s="8" t="n">
        <v>0</v>
      </c>
      <c r="K1655" s="10" t="n">
        <v>0.1</v>
      </c>
      <c r="L1655" s="8" t="s">
        <v>39</v>
      </c>
      <c r="M1655" s="11" t="n">
        <f aca="false">IF(AND(H1655&lt;=Criteria!$C$6,J1655&lt;=Criteria!$C$7,L1655="Yes",OR(C1655&lt;&gt;"Catering",K1655&gt;=Criteria!$C$8),D1655&lt;&gt;Criteria!$C$9),1,0)</f>
        <v>1</v>
      </c>
    </row>
    <row r="1656" customFormat="false" ht="15" hidden="false" customHeight="false" outlineLevel="0" collapsed="false">
      <c r="A1656" s="12" t="s">
        <v>3228</v>
      </c>
      <c r="B1656" s="12" t="s">
        <v>3153</v>
      </c>
      <c r="C1656" s="12" t="s">
        <v>32</v>
      </c>
      <c r="D1656" s="12" t="s">
        <v>37</v>
      </c>
      <c r="E1656" s="12" t="s">
        <v>38</v>
      </c>
      <c r="F1656" s="12" t="s">
        <v>33</v>
      </c>
      <c r="G1656" s="13" t="n">
        <v>213100</v>
      </c>
      <c r="H1656" s="12" t="n">
        <v>72</v>
      </c>
      <c r="I1656" s="12" t="n">
        <v>50</v>
      </c>
      <c r="J1656" s="12" t="n">
        <v>0</v>
      </c>
      <c r="K1656" s="14" t="n">
        <v>0.15</v>
      </c>
      <c r="L1656" s="12" t="s">
        <v>39</v>
      </c>
      <c r="M1656" s="15" t="n">
        <f aca="false">IF(AND(H1656&lt;=Criteria!$C$6,J1656&lt;=Criteria!$C$7,L1656="Yes",OR(C1656&lt;&gt;"Catering",K1656&gt;=Criteria!$C$8),D1656&lt;&gt;Criteria!$C$9),1,0)</f>
        <v>1</v>
      </c>
    </row>
    <row r="1657" customFormat="false" ht="15" hidden="false" customHeight="false" outlineLevel="0" collapsed="false">
      <c r="A1657" s="8" t="s">
        <v>3229</v>
      </c>
      <c r="B1657" s="8" t="s">
        <v>3230</v>
      </c>
      <c r="C1657" s="8" t="s">
        <v>22</v>
      </c>
      <c r="D1657" s="8" t="s">
        <v>42</v>
      </c>
      <c r="E1657" s="8" t="s">
        <v>38</v>
      </c>
      <c r="F1657" s="8" t="s">
        <v>33</v>
      </c>
      <c r="G1657" s="9" t="n">
        <v>75500</v>
      </c>
      <c r="H1657" s="8" t="n">
        <v>60</v>
      </c>
      <c r="I1657" s="8" t="n">
        <v>53</v>
      </c>
      <c r="J1657" s="8" t="n">
        <v>0</v>
      </c>
      <c r="K1657" s="10" t="n">
        <v>0.18</v>
      </c>
      <c r="L1657" s="8" t="s">
        <v>39</v>
      </c>
      <c r="M1657" s="11" t="n">
        <f aca="false">IF(AND(H1657&lt;=Criteria!$C$6,J1657&lt;=Criteria!$C$7,L1657="Yes",OR(C1657&lt;&gt;"Catering",K1657&gt;=Criteria!$C$8),D1657&lt;&gt;Criteria!$C$9),1,0)</f>
        <v>1</v>
      </c>
    </row>
    <row r="1658" customFormat="false" ht="15" hidden="false" customHeight="false" outlineLevel="0" collapsed="false">
      <c r="A1658" s="12" t="s">
        <v>3231</v>
      </c>
      <c r="B1658" s="12" t="s">
        <v>3232</v>
      </c>
      <c r="C1658" s="12" t="s">
        <v>22</v>
      </c>
      <c r="D1658" s="12" t="s">
        <v>42</v>
      </c>
      <c r="E1658" s="12" t="s">
        <v>38</v>
      </c>
      <c r="F1658" s="12" t="s">
        <v>33</v>
      </c>
      <c r="G1658" s="13" t="n">
        <v>77300</v>
      </c>
      <c r="H1658" s="12" t="n">
        <v>60</v>
      </c>
      <c r="I1658" s="12" t="n">
        <v>21</v>
      </c>
      <c r="J1658" s="12" t="n">
        <v>0</v>
      </c>
      <c r="K1658" s="14" t="n">
        <v>0.25</v>
      </c>
      <c r="L1658" s="12" t="s">
        <v>39</v>
      </c>
      <c r="M1658" s="15" t="n">
        <f aca="false">IF(AND(H1658&lt;=Criteria!$C$6,J1658&lt;=Criteria!$C$7,L1658="Yes",OR(C1658&lt;&gt;"Catering",K1658&gt;=Criteria!$C$8),D1658&lt;&gt;Criteria!$C$9),1,0)</f>
        <v>1</v>
      </c>
    </row>
    <row r="1659" customFormat="false" ht="15" hidden="false" customHeight="false" outlineLevel="0" collapsed="false">
      <c r="A1659" s="8" t="s">
        <v>3233</v>
      </c>
      <c r="B1659" s="8" t="s">
        <v>3234</v>
      </c>
      <c r="C1659" s="8" t="s">
        <v>36</v>
      </c>
      <c r="D1659" s="8" t="s">
        <v>42</v>
      </c>
      <c r="E1659" s="8" t="s">
        <v>38</v>
      </c>
      <c r="F1659" s="8" t="s">
        <v>33</v>
      </c>
      <c r="G1659" s="9" t="n">
        <v>110600</v>
      </c>
      <c r="H1659" s="8" t="n">
        <v>72</v>
      </c>
      <c r="I1659" s="8" t="n">
        <v>55</v>
      </c>
      <c r="J1659" s="8" t="n">
        <v>0</v>
      </c>
      <c r="K1659" s="10" t="n">
        <v>0.16</v>
      </c>
      <c r="L1659" s="8" t="s">
        <v>39</v>
      </c>
      <c r="M1659" s="11" t="n">
        <f aca="false">IF(AND(H1659&lt;=Criteria!$C$6,J1659&lt;=Criteria!$C$7,L1659="Yes",OR(C1659&lt;&gt;"Catering",K1659&gt;=Criteria!$C$8),D1659&lt;&gt;Criteria!$C$9),1,0)</f>
        <v>1</v>
      </c>
    </row>
    <row r="1660" customFormat="false" ht="15" hidden="false" customHeight="false" outlineLevel="0" collapsed="false">
      <c r="A1660" s="12" t="s">
        <v>3235</v>
      </c>
      <c r="B1660" s="12" t="s">
        <v>3236</v>
      </c>
      <c r="C1660" s="12" t="s">
        <v>22</v>
      </c>
      <c r="D1660" s="12" t="s">
        <v>42</v>
      </c>
      <c r="E1660" s="12" t="s">
        <v>38</v>
      </c>
      <c r="F1660" s="12" t="s">
        <v>33</v>
      </c>
      <c r="G1660" s="13" t="n">
        <v>83600</v>
      </c>
      <c r="H1660" s="12" t="n">
        <v>48</v>
      </c>
      <c r="I1660" s="12" t="n">
        <v>38</v>
      </c>
      <c r="J1660" s="12" t="n">
        <v>0</v>
      </c>
      <c r="K1660" s="14" t="n">
        <v>0.07</v>
      </c>
      <c r="L1660" s="12" t="s">
        <v>39</v>
      </c>
      <c r="M1660" s="15" t="n">
        <f aca="false">IF(AND(H1660&lt;=Criteria!$C$6,J1660&lt;=Criteria!$C$7,L1660="Yes",OR(C1660&lt;&gt;"Catering",K1660&gt;=Criteria!$C$8),D1660&lt;&gt;Criteria!$C$9),1,0)</f>
        <v>0</v>
      </c>
    </row>
    <row r="1661" customFormat="false" ht="15" hidden="false" customHeight="false" outlineLevel="0" collapsed="false">
      <c r="A1661" s="8" t="s">
        <v>3237</v>
      </c>
      <c r="B1661" s="8" t="s">
        <v>3238</v>
      </c>
      <c r="C1661" s="8" t="s">
        <v>32</v>
      </c>
      <c r="D1661" s="8" t="s">
        <v>37</v>
      </c>
      <c r="E1661" s="8" t="s">
        <v>38</v>
      </c>
      <c r="F1661" s="8" t="s">
        <v>33</v>
      </c>
      <c r="G1661" s="9" t="n">
        <v>118500</v>
      </c>
      <c r="H1661" s="8" t="n">
        <v>48</v>
      </c>
      <c r="I1661" s="8" t="n">
        <v>40</v>
      </c>
      <c r="J1661" s="8" t="n">
        <v>0</v>
      </c>
      <c r="K1661" s="10" t="n">
        <v>0.11</v>
      </c>
      <c r="L1661" s="8" t="s">
        <v>39</v>
      </c>
      <c r="M1661" s="11" t="n">
        <f aca="false">IF(AND(H1661&lt;=Criteria!$C$6,J1661&lt;=Criteria!$C$7,L1661="Yes",OR(C1661&lt;&gt;"Catering",K1661&gt;=Criteria!$C$8),D1661&lt;&gt;Criteria!$C$9),1,0)</f>
        <v>1</v>
      </c>
    </row>
    <row r="1662" customFormat="false" ht="15" hidden="false" customHeight="false" outlineLevel="0" collapsed="false">
      <c r="A1662" s="12" t="s">
        <v>3239</v>
      </c>
      <c r="B1662" s="12" t="s">
        <v>3240</v>
      </c>
      <c r="C1662" s="12" t="s">
        <v>36</v>
      </c>
      <c r="D1662" s="12" t="s">
        <v>42</v>
      </c>
      <c r="E1662" s="12" t="s">
        <v>38</v>
      </c>
      <c r="F1662" s="12" t="s">
        <v>25</v>
      </c>
      <c r="G1662" s="13" t="n">
        <v>258200</v>
      </c>
      <c r="H1662" s="12" t="n">
        <v>48</v>
      </c>
      <c r="I1662" s="12" t="n">
        <v>34</v>
      </c>
      <c r="J1662" s="12" t="n">
        <v>0</v>
      </c>
      <c r="K1662" s="14" t="n">
        <v>0.16</v>
      </c>
      <c r="L1662" s="12" t="s">
        <v>39</v>
      </c>
      <c r="M1662" s="15" t="n">
        <f aca="false">IF(AND(H1662&lt;=Criteria!$C$6,J1662&lt;=Criteria!$C$7,L1662="Yes",OR(C1662&lt;&gt;"Catering",K1662&gt;=Criteria!$C$8),D1662&lt;&gt;Criteria!$C$9),1,0)</f>
        <v>1</v>
      </c>
    </row>
    <row r="1663" customFormat="false" ht="15" hidden="false" customHeight="false" outlineLevel="0" collapsed="false">
      <c r="A1663" s="8" t="s">
        <v>3241</v>
      </c>
      <c r="B1663" s="8" t="s">
        <v>3242</v>
      </c>
      <c r="C1663" s="8" t="s">
        <v>22</v>
      </c>
      <c r="D1663" s="8" t="s">
        <v>108</v>
      </c>
      <c r="E1663" s="8" t="s">
        <v>108</v>
      </c>
      <c r="F1663" s="8" t="s">
        <v>25</v>
      </c>
      <c r="G1663" s="9" t="n">
        <v>32500</v>
      </c>
      <c r="H1663" s="8" t="n">
        <v>36</v>
      </c>
      <c r="I1663" s="8" t="n">
        <v>21</v>
      </c>
      <c r="J1663" s="8" t="n">
        <v>0</v>
      </c>
      <c r="K1663" s="10" t="n">
        <v>0.19</v>
      </c>
      <c r="L1663" s="8" t="s">
        <v>39</v>
      </c>
      <c r="M1663" s="11" t="n">
        <f aca="false">IF(AND(H1663&lt;=Criteria!$C$6,J1663&lt;=Criteria!$C$7,L1663="Yes",OR(C1663&lt;&gt;"Catering",K1663&gt;=Criteria!$C$8),D1663&lt;&gt;Criteria!$C$9),1,0)</f>
        <v>1</v>
      </c>
    </row>
    <row r="1664" customFormat="false" ht="15" hidden="false" customHeight="false" outlineLevel="0" collapsed="false">
      <c r="A1664" s="12" t="s">
        <v>3243</v>
      </c>
      <c r="B1664" s="12" t="s">
        <v>3244</v>
      </c>
      <c r="C1664" s="12" t="s">
        <v>32</v>
      </c>
      <c r="D1664" s="12" t="s">
        <v>75</v>
      </c>
      <c r="E1664" s="12" t="s">
        <v>24</v>
      </c>
      <c r="F1664" s="12" t="s">
        <v>33</v>
      </c>
      <c r="G1664" s="13" t="n">
        <v>222500</v>
      </c>
      <c r="H1664" s="12" t="n">
        <v>72</v>
      </c>
      <c r="I1664" s="12" t="n">
        <v>31</v>
      </c>
      <c r="J1664" s="12" t="n">
        <v>0</v>
      </c>
      <c r="K1664" s="14" t="n">
        <v>0.18</v>
      </c>
      <c r="L1664" s="12" t="s">
        <v>39</v>
      </c>
      <c r="M1664" s="15" t="n">
        <f aca="false">IF(AND(H1664&lt;=Criteria!$C$6,J1664&lt;=Criteria!$C$7,L1664="Yes",OR(C1664&lt;&gt;"Catering",K1664&gt;=Criteria!$C$8),D1664&lt;&gt;Criteria!$C$9),1,0)</f>
        <v>1</v>
      </c>
    </row>
    <row r="1665" customFormat="false" ht="15" hidden="false" customHeight="false" outlineLevel="0" collapsed="false">
      <c r="A1665" s="8" t="s">
        <v>3245</v>
      </c>
      <c r="B1665" s="8" t="s">
        <v>3246</v>
      </c>
      <c r="C1665" s="8" t="s">
        <v>32</v>
      </c>
      <c r="D1665" s="8" t="s">
        <v>42</v>
      </c>
      <c r="E1665" s="8" t="s">
        <v>38</v>
      </c>
      <c r="F1665" s="8" t="s">
        <v>25</v>
      </c>
      <c r="G1665" s="9" t="n">
        <v>113500</v>
      </c>
      <c r="H1665" s="8" t="n">
        <v>72</v>
      </c>
      <c r="I1665" s="8" t="n">
        <v>31</v>
      </c>
      <c r="J1665" s="8" t="n">
        <v>0</v>
      </c>
      <c r="K1665" s="10" t="n">
        <v>0.14</v>
      </c>
      <c r="L1665" s="8" t="s">
        <v>39</v>
      </c>
      <c r="M1665" s="11" t="n">
        <f aca="false">IF(AND(H1665&lt;=Criteria!$C$6,J1665&lt;=Criteria!$C$7,L1665="Yes",OR(C1665&lt;&gt;"Catering",K1665&gt;=Criteria!$C$8),D1665&lt;&gt;Criteria!$C$9),1,0)</f>
        <v>1</v>
      </c>
    </row>
    <row r="1666" customFormat="false" ht="15" hidden="false" customHeight="false" outlineLevel="0" collapsed="false">
      <c r="A1666" s="12" t="s">
        <v>3247</v>
      </c>
      <c r="B1666" s="12" t="s">
        <v>3248</v>
      </c>
      <c r="C1666" s="12" t="s">
        <v>22</v>
      </c>
      <c r="D1666" s="12" t="s">
        <v>42</v>
      </c>
      <c r="E1666" s="12" t="s">
        <v>38</v>
      </c>
      <c r="F1666" s="12" t="s">
        <v>53</v>
      </c>
      <c r="G1666" s="13" t="n">
        <v>39900</v>
      </c>
      <c r="H1666" s="12" t="n">
        <v>72</v>
      </c>
      <c r="I1666" s="12" t="n">
        <v>64</v>
      </c>
      <c r="J1666" s="12" t="n">
        <v>0</v>
      </c>
      <c r="K1666" s="14" t="n">
        <v>0.07</v>
      </c>
      <c r="L1666" s="12" t="s">
        <v>39</v>
      </c>
      <c r="M1666" s="15" t="n">
        <f aca="false">IF(AND(H1666&lt;=Criteria!$C$6,J1666&lt;=Criteria!$C$7,L1666="Yes",OR(C1666&lt;&gt;"Catering",K1666&gt;=Criteria!$C$8),D1666&lt;&gt;Criteria!$C$9),1,0)</f>
        <v>0</v>
      </c>
    </row>
    <row r="1667" customFormat="false" ht="15" hidden="false" customHeight="false" outlineLevel="0" collapsed="false">
      <c r="A1667" s="8" t="s">
        <v>3249</v>
      </c>
      <c r="B1667" s="8" t="s">
        <v>3250</v>
      </c>
      <c r="C1667" s="8" t="s">
        <v>36</v>
      </c>
      <c r="D1667" s="8" t="s">
        <v>42</v>
      </c>
      <c r="E1667" s="8" t="s">
        <v>38</v>
      </c>
      <c r="F1667" s="8" t="s">
        <v>33</v>
      </c>
      <c r="G1667" s="9" t="n">
        <v>109700</v>
      </c>
      <c r="H1667" s="8" t="n">
        <v>60</v>
      </c>
      <c r="I1667" s="8" t="n">
        <v>19</v>
      </c>
      <c r="J1667" s="8" t="n">
        <v>0</v>
      </c>
      <c r="K1667" s="10" t="n">
        <v>0.16</v>
      </c>
      <c r="L1667" s="8" t="s">
        <v>39</v>
      </c>
      <c r="M1667" s="11" t="n">
        <f aca="false">IF(AND(H1667&lt;=Criteria!$C$6,J1667&lt;=Criteria!$C$7,L1667="Yes",OR(C1667&lt;&gt;"Catering",K1667&gt;=Criteria!$C$8),D1667&lt;&gt;Criteria!$C$9),1,0)</f>
        <v>1</v>
      </c>
    </row>
    <row r="1668" customFormat="false" ht="15" hidden="false" customHeight="false" outlineLevel="0" collapsed="false">
      <c r="A1668" s="12" t="s">
        <v>3251</v>
      </c>
      <c r="B1668" s="12" t="s">
        <v>3252</v>
      </c>
      <c r="C1668" s="12" t="s">
        <v>36</v>
      </c>
      <c r="D1668" s="12" t="s">
        <v>42</v>
      </c>
      <c r="E1668" s="12" t="s">
        <v>38</v>
      </c>
      <c r="F1668" s="12" t="s">
        <v>25</v>
      </c>
      <c r="G1668" s="13" t="n">
        <v>361400</v>
      </c>
      <c r="H1668" s="12" t="n">
        <v>72</v>
      </c>
      <c r="I1668" s="12" t="n">
        <v>27</v>
      </c>
      <c r="J1668" s="12" t="n">
        <v>0</v>
      </c>
      <c r="K1668" s="14" t="n">
        <v>0.14</v>
      </c>
      <c r="L1668" s="12" t="s">
        <v>39</v>
      </c>
      <c r="M1668" s="15" t="n">
        <f aca="false">IF(AND(H1668&lt;=Criteria!$C$6,J1668&lt;=Criteria!$C$7,L1668="Yes",OR(C1668&lt;&gt;"Catering",K1668&gt;=Criteria!$C$8),D1668&lt;&gt;Criteria!$C$9),1,0)</f>
        <v>1</v>
      </c>
    </row>
    <row r="1669" customFormat="false" ht="15" hidden="false" customHeight="false" outlineLevel="0" collapsed="false">
      <c r="A1669" s="8" t="s">
        <v>3253</v>
      </c>
      <c r="B1669" s="8" t="s">
        <v>3254</v>
      </c>
      <c r="C1669" s="8" t="s">
        <v>32</v>
      </c>
      <c r="D1669" s="8" t="s">
        <v>48</v>
      </c>
      <c r="E1669" s="8" t="s">
        <v>38</v>
      </c>
      <c r="F1669" s="8" t="s">
        <v>25</v>
      </c>
      <c r="G1669" s="9" t="n">
        <v>151700</v>
      </c>
      <c r="H1669" s="8" t="n">
        <v>60</v>
      </c>
      <c r="I1669" s="8" t="n">
        <v>25</v>
      </c>
      <c r="J1669" s="8" t="n">
        <v>0</v>
      </c>
      <c r="K1669" s="10" t="n">
        <v>0.22</v>
      </c>
      <c r="L1669" s="8" t="s">
        <v>39</v>
      </c>
      <c r="M1669" s="11" t="n">
        <f aca="false">IF(AND(H1669&lt;=Criteria!$C$6,J1669&lt;=Criteria!$C$7,L1669="Yes",OR(C1669&lt;&gt;"Catering",K1669&gt;=Criteria!$C$8),D1669&lt;&gt;Criteria!$C$9),1,0)</f>
        <v>1</v>
      </c>
    </row>
    <row r="1670" customFormat="false" ht="15" hidden="false" customHeight="false" outlineLevel="0" collapsed="false">
      <c r="A1670" s="12" t="s">
        <v>3255</v>
      </c>
      <c r="B1670" s="12" t="s">
        <v>3256</v>
      </c>
      <c r="C1670" s="12" t="s">
        <v>32</v>
      </c>
      <c r="D1670" s="12" t="s">
        <v>37</v>
      </c>
      <c r="E1670" s="12" t="s">
        <v>38</v>
      </c>
      <c r="F1670" s="12" t="s">
        <v>53</v>
      </c>
      <c r="G1670" s="13" t="n">
        <v>127000</v>
      </c>
      <c r="H1670" s="12" t="n">
        <v>48</v>
      </c>
      <c r="I1670" s="12" t="n">
        <v>41</v>
      </c>
      <c r="J1670" s="12" t="n">
        <v>0</v>
      </c>
      <c r="K1670" s="14" t="n">
        <v>0.15</v>
      </c>
      <c r="L1670" s="12" t="s">
        <v>39</v>
      </c>
      <c r="M1670" s="15" t="n">
        <f aca="false">IF(AND(H1670&lt;=Criteria!$C$6,J1670&lt;=Criteria!$C$7,L1670="Yes",OR(C1670&lt;&gt;"Catering",K1670&gt;=Criteria!$C$8),D1670&lt;&gt;Criteria!$C$9),1,0)</f>
        <v>1</v>
      </c>
    </row>
    <row r="1671" customFormat="false" ht="15" hidden="false" customHeight="false" outlineLevel="0" collapsed="false">
      <c r="A1671" s="8" t="s">
        <v>3257</v>
      </c>
      <c r="B1671" s="8" t="s">
        <v>3258</v>
      </c>
      <c r="C1671" s="8" t="s">
        <v>36</v>
      </c>
      <c r="D1671" s="8" t="s">
        <v>37</v>
      </c>
      <c r="E1671" s="8" t="s">
        <v>38</v>
      </c>
      <c r="F1671" s="8" t="s">
        <v>33</v>
      </c>
      <c r="G1671" s="9" t="n">
        <v>161900</v>
      </c>
      <c r="H1671" s="8" t="n">
        <v>72</v>
      </c>
      <c r="I1671" s="8" t="n">
        <v>48</v>
      </c>
      <c r="J1671" s="8" t="n">
        <v>0</v>
      </c>
      <c r="K1671" s="10" t="n">
        <v>0.15</v>
      </c>
      <c r="L1671" s="8" t="s">
        <v>39</v>
      </c>
      <c r="M1671" s="11" t="n">
        <f aca="false">IF(AND(H1671&lt;=Criteria!$C$6,J1671&lt;=Criteria!$C$7,L1671="Yes",OR(C1671&lt;&gt;"Catering",K1671&gt;=Criteria!$C$8),D1671&lt;&gt;Criteria!$C$9),1,0)</f>
        <v>1</v>
      </c>
    </row>
    <row r="1672" customFormat="false" ht="15" hidden="false" customHeight="false" outlineLevel="0" collapsed="false">
      <c r="A1672" s="12" t="s">
        <v>3259</v>
      </c>
      <c r="B1672" s="12" t="s">
        <v>3260</v>
      </c>
      <c r="C1672" s="12" t="s">
        <v>32</v>
      </c>
      <c r="D1672" s="12" t="s">
        <v>48</v>
      </c>
      <c r="E1672" s="12" t="s">
        <v>38</v>
      </c>
      <c r="F1672" s="12" t="s">
        <v>33</v>
      </c>
      <c r="G1672" s="13" t="n">
        <v>109100</v>
      </c>
      <c r="H1672" s="12" t="n">
        <v>48</v>
      </c>
      <c r="I1672" s="12" t="n">
        <v>34</v>
      </c>
      <c r="J1672" s="12" t="n">
        <v>0</v>
      </c>
      <c r="K1672" s="14" t="n">
        <v>0.08</v>
      </c>
      <c r="L1672" s="12" t="s">
        <v>39</v>
      </c>
      <c r="M1672" s="15" t="n">
        <f aca="false">IF(AND(H1672&lt;=Criteria!$C$6,J1672&lt;=Criteria!$C$7,L1672="Yes",OR(C1672&lt;&gt;"Catering",K1672&gt;=Criteria!$C$8),D1672&lt;&gt;Criteria!$C$9),1,0)</f>
        <v>1</v>
      </c>
    </row>
    <row r="1673" customFormat="false" ht="15" hidden="false" customHeight="false" outlineLevel="0" collapsed="false">
      <c r="A1673" s="8" t="s">
        <v>3261</v>
      </c>
      <c r="B1673" s="8" t="s">
        <v>3262</v>
      </c>
      <c r="C1673" s="8" t="s">
        <v>32</v>
      </c>
      <c r="D1673" s="8" t="s">
        <v>37</v>
      </c>
      <c r="E1673" s="8" t="s">
        <v>38</v>
      </c>
      <c r="F1673" s="8" t="s">
        <v>25</v>
      </c>
      <c r="G1673" s="9" t="n">
        <v>175700</v>
      </c>
      <c r="H1673" s="8" t="n">
        <v>72</v>
      </c>
      <c r="I1673" s="8" t="n">
        <v>65</v>
      </c>
      <c r="J1673" s="8" t="n">
        <v>0</v>
      </c>
      <c r="K1673" s="10" t="n">
        <v>0.13</v>
      </c>
      <c r="L1673" s="8" t="s">
        <v>39</v>
      </c>
      <c r="M1673" s="11" t="n">
        <f aca="false">IF(AND(H1673&lt;=Criteria!$C$6,J1673&lt;=Criteria!$C$7,L1673="Yes",OR(C1673&lt;&gt;"Catering",K1673&gt;=Criteria!$C$8),D1673&lt;&gt;Criteria!$C$9),1,0)</f>
        <v>1</v>
      </c>
    </row>
    <row r="1674" customFormat="false" ht="15" hidden="false" customHeight="false" outlineLevel="0" collapsed="false">
      <c r="A1674" s="12" t="s">
        <v>3263</v>
      </c>
      <c r="B1674" s="12" t="s">
        <v>3264</v>
      </c>
      <c r="C1674" s="12" t="s">
        <v>32</v>
      </c>
      <c r="D1674" s="12" t="s">
        <v>108</v>
      </c>
      <c r="E1674" s="12" t="s">
        <v>108</v>
      </c>
      <c r="F1674" s="12" t="s">
        <v>25</v>
      </c>
      <c r="G1674" s="13" t="n">
        <v>242700</v>
      </c>
      <c r="H1674" s="12" t="n">
        <v>84</v>
      </c>
      <c r="I1674" s="12" t="n">
        <v>41</v>
      </c>
      <c r="J1674" s="12" t="n">
        <v>0</v>
      </c>
      <c r="K1674" s="14" t="n">
        <v>0.24</v>
      </c>
      <c r="L1674" s="12" t="s">
        <v>39</v>
      </c>
      <c r="M1674" s="15" t="n">
        <f aca="false">IF(AND(H1674&lt;=Criteria!$C$6,J1674&lt;=Criteria!$C$7,L1674="Yes",OR(C1674&lt;&gt;"Catering",K1674&gt;=Criteria!$C$8),D1674&lt;&gt;Criteria!$C$9),1,0)</f>
        <v>0</v>
      </c>
    </row>
    <row r="1675" customFormat="false" ht="15" hidden="false" customHeight="false" outlineLevel="0" collapsed="false">
      <c r="A1675" s="8" t="s">
        <v>3265</v>
      </c>
      <c r="B1675" s="8" t="s">
        <v>3266</v>
      </c>
      <c r="C1675" s="8" t="s">
        <v>32</v>
      </c>
      <c r="D1675" s="8" t="s">
        <v>48</v>
      </c>
      <c r="E1675" s="8" t="s">
        <v>38</v>
      </c>
      <c r="F1675" s="8" t="s">
        <v>33</v>
      </c>
      <c r="G1675" s="9" t="n">
        <v>114900</v>
      </c>
      <c r="H1675" s="8" t="n">
        <v>72</v>
      </c>
      <c r="I1675" s="8" t="n">
        <v>36</v>
      </c>
      <c r="J1675" s="8" t="n">
        <v>0</v>
      </c>
      <c r="K1675" s="10" t="n">
        <v>0.22</v>
      </c>
      <c r="L1675" s="8" t="s">
        <v>39</v>
      </c>
      <c r="M1675" s="11" t="n">
        <f aca="false">IF(AND(H1675&lt;=Criteria!$C$6,J1675&lt;=Criteria!$C$7,L1675="Yes",OR(C1675&lt;&gt;"Catering",K1675&gt;=Criteria!$C$8),D1675&lt;&gt;Criteria!$C$9),1,0)</f>
        <v>1</v>
      </c>
    </row>
    <row r="1676" customFormat="false" ht="15" hidden="false" customHeight="false" outlineLevel="0" collapsed="false">
      <c r="A1676" s="12" t="s">
        <v>3267</v>
      </c>
      <c r="B1676" s="12" t="s">
        <v>3268</v>
      </c>
      <c r="C1676" s="12" t="s">
        <v>32</v>
      </c>
      <c r="D1676" s="12" t="s">
        <v>48</v>
      </c>
      <c r="E1676" s="12" t="s">
        <v>38</v>
      </c>
      <c r="F1676" s="12" t="s">
        <v>33</v>
      </c>
      <c r="G1676" s="13" t="n">
        <v>112400</v>
      </c>
      <c r="H1676" s="12" t="n">
        <v>72</v>
      </c>
      <c r="I1676" s="12" t="n">
        <v>18</v>
      </c>
      <c r="J1676" s="12" t="n">
        <v>0</v>
      </c>
      <c r="K1676" s="14" t="n">
        <v>0.21</v>
      </c>
      <c r="L1676" s="12" t="s">
        <v>39</v>
      </c>
      <c r="M1676" s="15" t="n">
        <f aca="false">IF(AND(H1676&lt;=Criteria!$C$6,J1676&lt;=Criteria!$C$7,L1676="Yes",OR(C1676&lt;&gt;"Catering",K1676&gt;=Criteria!$C$8),D1676&lt;&gt;Criteria!$C$9),1,0)</f>
        <v>1</v>
      </c>
    </row>
    <row r="1677" customFormat="false" ht="15" hidden="false" customHeight="false" outlineLevel="0" collapsed="false">
      <c r="A1677" s="8" t="s">
        <v>3269</v>
      </c>
      <c r="B1677" s="8" t="s">
        <v>3270</v>
      </c>
      <c r="C1677" s="8" t="s">
        <v>36</v>
      </c>
      <c r="D1677" s="8" t="s">
        <v>42</v>
      </c>
      <c r="E1677" s="8" t="s">
        <v>38</v>
      </c>
      <c r="F1677" s="8" t="s">
        <v>53</v>
      </c>
      <c r="G1677" s="9" t="n">
        <v>115900</v>
      </c>
      <c r="H1677" s="8" t="n">
        <v>72</v>
      </c>
      <c r="I1677" s="8" t="n">
        <v>33</v>
      </c>
      <c r="J1677" s="8" t="n">
        <v>0</v>
      </c>
      <c r="K1677" s="10" t="n">
        <v>0.05</v>
      </c>
      <c r="L1677" s="8" t="s">
        <v>39</v>
      </c>
      <c r="M1677" s="11" t="n">
        <f aca="false">IF(AND(H1677&lt;=Criteria!$C$6,J1677&lt;=Criteria!$C$7,L1677="Yes",OR(C1677&lt;&gt;"Catering",K1677&gt;=Criteria!$C$8),D1677&lt;&gt;Criteria!$C$9),1,0)</f>
        <v>1</v>
      </c>
    </row>
    <row r="1678" customFormat="false" ht="15" hidden="false" customHeight="false" outlineLevel="0" collapsed="false">
      <c r="A1678" s="12" t="s">
        <v>3271</v>
      </c>
      <c r="B1678" s="12" t="s">
        <v>3272</v>
      </c>
      <c r="C1678" s="12" t="s">
        <v>36</v>
      </c>
      <c r="D1678" s="12" t="s">
        <v>48</v>
      </c>
      <c r="E1678" s="12" t="s">
        <v>38</v>
      </c>
      <c r="F1678" s="12" t="s">
        <v>33</v>
      </c>
      <c r="G1678" s="13" t="n">
        <v>177400</v>
      </c>
      <c r="H1678" s="12" t="n">
        <v>72</v>
      </c>
      <c r="I1678" s="12" t="n">
        <v>36</v>
      </c>
      <c r="J1678" s="12" t="n">
        <v>0</v>
      </c>
      <c r="K1678" s="14" t="n">
        <v>0.09</v>
      </c>
      <c r="L1678" s="12" t="s">
        <v>39</v>
      </c>
      <c r="M1678" s="15" t="n">
        <f aca="false">IF(AND(H1678&lt;=Criteria!$C$6,J1678&lt;=Criteria!$C$7,L1678="Yes",OR(C1678&lt;&gt;"Catering",K1678&gt;=Criteria!$C$8),D1678&lt;&gt;Criteria!$C$9),1,0)</f>
        <v>1</v>
      </c>
    </row>
    <row r="1679" customFormat="false" ht="15" hidden="false" customHeight="false" outlineLevel="0" collapsed="false">
      <c r="A1679" s="8" t="s">
        <v>3273</v>
      </c>
      <c r="B1679" s="8" t="s">
        <v>3274</v>
      </c>
      <c r="C1679" s="8" t="s">
        <v>32</v>
      </c>
      <c r="D1679" s="8" t="s">
        <v>46</v>
      </c>
      <c r="E1679" s="8" t="s">
        <v>24</v>
      </c>
      <c r="F1679" s="8" t="s">
        <v>25</v>
      </c>
      <c r="G1679" s="9" t="n">
        <v>242900</v>
      </c>
      <c r="H1679" s="8" t="n">
        <v>48</v>
      </c>
      <c r="I1679" s="8" t="n">
        <v>39</v>
      </c>
      <c r="J1679" s="8" t="n">
        <v>0</v>
      </c>
      <c r="K1679" s="10" t="n">
        <v>0.2</v>
      </c>
      <c r="L1679" s="8" t="s">
        <v>39</v>
      </c>
      <c r="M1679" s="11" t="n">
        <f aca="false">IF(AND(H1679&lt;=Criteria!$C$6,J1679&lt;=Criteria!$C$7,L1679="Yes",OR(C1679&lt;&gt;"Catering",K1679&gt;=Criteria!$C$8),D1679&lt;&gt;Criteria!$C$9),1,0)</f>
        <v>1</v>
      </c>
    </row>
    <row r="1680" customFormat="false" ht="15" hidden="false" customHeight="false" outlineLevel="0" collapsed="false">
      <c r="A1680" s="12" t="s">
        <v>3275</v>
      </c>
      <c r="B1680" s="12" t="s">
        <v>3276</v>
      </c>
      <c r="C1680" s="12" t="s">
        <v>32</v>
      </c>
      <c r="D1680" s="12" t="s">
        <v>48</v>
      </c>
      <c r="E1680" s="12" t="s">
        <v>38</v>
      </c>
      <c r="F1680" s="12" t="s">
        <v>25</v>
      </c>
      <c r="G1680" s="13" t="n">
        <v>215800</v>
      </c>
      <c r="H1680" s="12" t="n">
        <v>72</v>
      </c>
      <c r="I1680" s="12" t="n">
        <v>39</v>
      </c>
      <c r="J1680" s="12" t="n">
        <v>0</v>
      </c>
      <c r="K1680" s="14" t="n">
        <v>0.11</v>
      </c>
      <c r="L1680" s="12" t="s">
        <v>39</v>
      </c>
      <c r="M1680" s="15" t="n">
        <f aca="false">IF(AND(H1680&lt;=Criteria!$C$6,J1680&lt;=Criteria!$C$7,L1680="Yes",OR(C1680&lt;&gt;"Catering",K1680&gt;=Criteria!$C$8),D1680&lt;&gt;Criteria!$C$9),1,0)</f>
        <v>1</v>
      </c>
    </row>
    <row r="1681" customFormat="false" ht="15" hidden="false" customHeight="false" outlineLevel="0" collapsed="false">
      <c r="A1681" s="8" t="s">
        <v>3277</v>
      </c>
      <c r="B1681" s="8" t="s">
        <v>3278</v>
      </c>
      <c r="C1681" s="8" t="s">
        <v>32</v>
      </c>
      <c r="D1681" s="8" t="s">
        <v>133</v>
      </c>
      <c r="E1681" s="8" t="s">
        <v>24</v>
      </c>
      <c r="F1681" s="8" t="s">
        <v>33</v>
      </c>
      <c r="G1681" s="9" t="n">
        <v>237100</v>
      </c>
      <c r="H1681" s="8" t="n">
        <v>48</v>
      </c>
      <c r="I1681" s="8" t="n">
        <v>15</v>
      </c>
      <c r="J1681" s="8" t="n">
        <v>0</v>
      </c>
      <c r="K1681" s="10" t="n">
        <v>0.13</v>
      </c>
      <c r="L1681" s="8" t="s">
        <v>39</v>
      </c>
      <c r="M1681" s="11" t="n">
        <f aca="false">IF(AND(H1681&lt;=Criteria!$C$6,J1681&lt;=Criteria!$C$7,L1681="Yes",OR(C1681&lt;&gt;"Catering",K1681&gt;=Criteria!$C$8),D1681&lt;&gt;Criteria!$C$9),1,0)</f>
        <v>1</v>
      </c>
    </row>
    <row r="1682" customFormat="false" ht="15" hidden="false" customHeight="false" outlineLevel="0" collapsed="false">
      <c r="A1682" s="12" t="s">
        <v>3279</v>
      </c>
      <c r="B1682" s="12" t="s">
        <v>3254</v>
      </c>
      <c r="C1682" s="12" t="s">
        <v>22</v>
      </c>
      <c r="D1682" s="12" t="s">
        <v>61</v>
      </c>
      <c r="E1682" s="12" t="s">
        <v>24</v>
      </c>
      <c r="F1682" s="12" t="s">
        <v>53</v>
      </c>
      <c r="G1682" s="13" t="n">
        <v>125300</v>
      </c>
      <c r="H1682" s="12" t="n">
        <v>48</v>
      </c>
      <c r="I1682" s="12" t="n">
        <v>45</v>
      </c>
      <c r="J1682" s="12" t="n">
        <v>0</v>
      </c>
      <c r="K1682" s="14" t="n">
        <v>0.14</v>
      </c>
      <c r="L1682" s="12" t="s">
        <v>39</v>
      </c>
      <c r="M1682" s="15" t="n">
        <f aca="false">IF(AND(H1682&lt;=Criteria!$C$6,J1682&lt;=Criteria!$C$7,L1682="Yes",OR(C1682&lt;&gt;"Catering",K1682&gt;=Criteria!$C$8),D1682&lt;&gt;Criteria!$C$9),1,0)</f>
        <v>1</v>
      </c>
    </row>
    <row r="1683" customFormat="false" ht="15" hidden="false" customHeight="false" outlineLevel="0" collapsed="false">
      <c r="A1683" s="8" t="s">
        <v>3280</v>
      </c>
      <c r="B1683" s="8" t="s">
        <v>3281</v>
      </c>
      <c r="C1683" s="8" t="s">
        <v>22</v>
      </c>
      <c r="D1683" s="8" t="s">
        <v>37</v>
      </c>
      <c r="E1683" s="8" t="s">
        <v>38</v>
      </c>
      <c r="F1683" s="8" t="s">
        <v>25</v>
      </c>
      <c r="G1683" s="9" t="n">
        <v>53400</v>
      </c>
      <c r="H1683" s="8" t="n">
        <v>72</v>
      </c>
      <c r="I1683" s="8" t="n">
        <v>48</v>
      </c>
      <c r="J1683" s="8" t="n">
        <v>0</v>
      </c>
      <c r="K1683" s="10" t="n">
        <v>0.11</v>
      </c>
      <c r="L1683" s="8" t="s">
        <v>39</v>
      </c>
      <c r="M1683" s="11" t="n">
        <f aca="false">IF(AND(H1683&lt;=Criteria!$C$6,J1683&lt;=Criteria!$C$7,L1683="Yes",OR(C1683&lt;&gt;"Catering",K1683&gt;=Criteria!$C$8),D1683&lt;&gt;Criteria!$C$9),1,0)</f>
        <v>1</v>
      </c>
    </row>
    <row r="1684" customFormat="false" ht="15" hidden="false" customHeight="false" outlineLevel="0" collapsed="false">
      <c r="A1684" s="12" t="s">
        <v>3282</v>
      </c>
      <c r="B1684" s="12" t="s">
        <v>3283</v>
      </c>
      <c r="C1684" s="12" t="s">
        <v>32</v>
      </c>
      <c r="D1684" s="12" t="s">
        <v>48</v>
      </c>
      <c r="E1684" s="12" t="s">
        <v>38</v>
      </c>
      <c r="F1684" s="12" t="s">
        <v>53</v>
      </c>
      <c r="G1684" s="13" t="n">
        <v>150300</v>
      </c>
      <c r="H1684" s="12" t="n">
        <v>60</v>
      </c>
      <c r="I1684" s="12" t="n">
        <v>30</v>
      </c>
      <c r="J1684" s="12" t="n">
        <v>0</v>
      </c>
      <c r="K1684" s="14" t="n">
        <v>0.09</v>
      </c>
      <c r="L1684" s="12" t="s">
        <v>39</v>
      </c>
      <c r="M1684" s="15" t="n">
        <f aca="false">IF(AND(H1684&lt;=Criteria!$C$6,J1684&lt;=Criteria!$C$7,L1684="Yes",OR(C1684&lt;&gt;"Catering",K1684&gt;=Criteria!$C$8),D1684&lt;&gt;Criteria!$C$9),1,0)</f>
        <v>1</v>
      </c>
    </row>
    <row r="1685" customFormat="false" ht="15" hidden="false" customHeight="false" outlineLevel="0" collapsed="false">
      <c r="A1685" s="8" t="s">
        <v>3284</v>
      </c>
      <c r="B1685" s="8" t="s">
        <v>3285</v>
      </c>
      <c r="C1685" s="8" t="s">
        <v>36</v>
      </c>
      <c r="D1685" s="8" t="s">
        <v>48</v>
      </c>
      <c r="E1685" s="8" t="s">
        <v>38</v>
      </c>
      <c r="F1685" s="8" t="s">
        <v>25</v>
      </c>
      <c r="G1685" s="9" t="n">
        <v>183200</v>
      </c>
      <c r="H1685" s="8" t="n">
        <v>72</v>
      </c>
      <c r="I1685" s="8" t="n">
        <v>51</v>
      </c>
      <c r="J1685" s="8" t="n">
        <v>25</v>
      </c>
      <c r="K1685" s="10" t="n">
        <v>0.08</v>
      </c>
      <c r="L1685" s="8" t="s">
        <v>39</v>
      </c>
      <c r="M1685" s="11" t="n">
        <f aca="false">IF(AND(H1685&lt;=Criteria!$C$6,J1685&lt;=Criteria!$C$7,L1685="Yes",OR(C1685&lt;&gt;"Catering",K1685&gt;=Criteria!$C$8),D1685&lt;&gt;Criteria!$C$9),1,0)</f>
        <v>1</v>
      </c>
    </row>
    <row r="1686" customFormat="false" ht="15" hidden="false" customHeight="false" outlineLevel="0" collapsed="false">
      <c r="A1686" s="12" t="s">
        <v>3286</v>
      </c>
      <c r="B1686" s="12" t="s">
        <v>3287</v>
      </c>
      <c r="C1686" s="12" t="s">
        <v>22</v>
      </c>
      <c r="D1686" s="12" t="s">
        <v>133</v>
      </c>
      <c r="E1686" s="12" t="s">
        <v>24</v>
      </c>
      <c r="F1686" s="12" t="s">
        <v>25</v>
      </c>
      <c r="G1686" s="13" t="n">
        <v>59900</v>
      </c>
      <c r="H1686" s="12" t="n">
        <v>60</v>
      </c>
      <c r="I1686" s="12" t="n">
        <v>44</v>
      </c>
      <c r="J1686" s="12" t="n">
        <v>0</v>
      </c>
      <c r="K1686" s="14" t="n">
        <v>0.16</v>
      </c>
      <c r="L1686" s="12" t="s">
        <v>39</v>
      </c>
      <c r="M1686" s="15" t="n">
        <f aca="false">IF(AND(H1686&lt;=Criteria!$C$6,J1686&lt;=Criteria!$C$7,L1686="Yes",OR(C1686&lt;&gt;"Catering",K1686&gt;=Criteria!$C$8),D1686&lt;&gt;Criteria!$C$9),1,0)</f>
        <v>1</v>
      </c>
    </row>
    <row r="1687" customFormat="false" ht="15" hidden="false" customHeight="false" outlineLevel="0" collapsed="false">
      <c r="A1687" s="8" t="s">
        <v>3288</v>
      </c>
      <c r="B1687" s="8" t="s">
        <v>3289</v>
      </c>
      <c r="C1687" s="8" t="s">
        <v>36</v>
      </c>
      <c r="D1687" s="8" t="s">
        <v>42</v>
      </c>
      <c r="E1687" s="8" t="s">
        <v>38</v>
      </c>
      <c r="F1687" s="8" t="s">
        <v>25</v>
      </c>
      <c r="G1687" s="9" t="n">
        <v>184100</v>
      </c>
      <c r="H1687" s="8" t="n">
        <v>48</v>
      </c>
      <c r="I1687" s="8" t="n">
        <v>24</v>
      </c>
      <c r="J1687" s="8" t="n">
        <v>0</v>
      </c>
      <c r="K1687" s="10" t="n">
        <v>0.15</v>
      </c>
      <c r="L1687" s="8" t="s">
        <v>39</v>
      </c>
      <c r="M1687" s="11" t="n">
        <f aca="false">IF(AND(H1687&lt;=Criteria!$C$6,J1687&lt;=Criteria!$C$7,L1687="Yes",OR(C1687&lt;&gt;"Catering",K1687&gt;=Criteria!$C$8),D1687&lt;&gt;Criteria!$C$9),1,0)</f>
        <v>1</v>
      </c>
    </row>
    <row r="1688" customFormat="false" ht="15" hidden="false" customHeight="false" outlineLevel="0" collapsed="false">
      <c r="A1688" s="12" t="s">
        <v>3290</v>
      </c>
      <c r="B1688" s="12" t="s">
        <v>3291</v>
      </c>
      <c r="C1688" s="12" t="s">
        <v>32</v>
      </c>
      <c r="D1688" s="12" t="s">
        <v>42</v>
      </c>
      <c r="E1688" s="12" t="s">
        <v>38</v>
      </c>
      <c r="F1688" s="12" t="s">
        <v>33</v>
      </c>
      <c r="G1688" s="13" t="n">
        <v>47300</v>
      </c>
      <c r="H1688" s="12" t="n">
        <v>72</v>
      </c>
      <c r="I1688" s="12" t="n">
        <v>40</v>
      </c>
      <c r="J1688" s="12" t="n">
        <v>0</v>
      </c>
      <c r="K1688" s="14" t="n">
        <v>0.16</v>
      </c>
      <c r="L1688" s="12" t="s">
        <v>39</v>
      </c>
      <c r="M1688" s="15" t="n">
        <f aca="false">IF(AND(H1688&lt;=Criteria!$C$6,J1688&lt;=Criteria!$C$7,L1688="Yes",OR(C1688&lt;&gt;"Catering",K1688&gt;=Criteria!$C$8),D1688&lt;&gt;Criteria!$C$9),1,0)</f>
        <v>1</v>
      </c>
    </row>
    <row r="1689" customFormat="false" ht="15" hidden="false" customHeight="false" outlineLevel="0" collapsed="false">
      <c r="A1689" s="8" t="s">
        <v>3292</v>
      </c>
      <c r="B1689" s="8" t="s">
        <v>3293</v>
      </c>
      <c r="C1689" s="8" t="s">
        <v>36</v>
      </c>
      <c r="D1689" s="8" t="s">
        <v>108</v>
      </c>
      <c r="E1689" s="8" t="s">
        <v>108</v>
      </c>
      <c r="F1689" s="8" t="s">
        <v>25</v>
      </c>
      <c r="G1689" s="9" t="n">
        <v>338900</v>
      </c>
      <c r="H1689" s="8" t="n">
        <v>48</v>
      </c>
      <c r="I1689" s="8" t="n">
        <v>19</v>
      </c>
      <c r="J1689" s="8" t="n">
        <v>0</v>
      </c>
      <c r="K1689" s="10" t="n">
        <v>0.08</v>
      </c>
      <c r="L1689" s="8" t="s">
        <v>39</v>
      </c>
      <c r="M1689" s="11" t="n">
        <f aca="false">IF(AND(H1689&lt;=Criteria!$C$6,J1689&lt;=Criteria!$C$7,L1689="Yes",OR(C1689&lt;&gt;"Catering",K1689&gt;=Criteria!$C$8),D1689&lt;&gt;Criteria!$C$9),1,0)</f>
        <v>1</v>
      </c>
    </row>
    <row r="1690" customFormat="false" ht="15" hidden="false" customHeight="false" outlineLevel="0" collapsed="false">
      <c r="A1690" s="12" t="s">
        <v>3294</v>
      </c>
      <c r="B1690" s="12" t="s">
        <v>3295</v>
      </c>
      <c r="C1690" s="12" t="s">
        <v>32</v>
      </c>
      <c r="D1690" s="12" t="s">
        <v>37</v>
      </c>
      <c r="E1690" s="12" t="s">
        <v>38</v>
      </c>
      <c r="F1690" s="12" t="s">
        <v>25</v>
      </c>
      <c r="G1690" s="13" t="n">
        <v>188900</v>
      </c>
      <c r="H1690" s="12" t="n">
        <v>72</v>
      </c>
      <c r="I1690" s="12" t="n">
        <v>26</v>
      </c>
      <c r="J1690" s="12" t="n">
        <v>0</v>
      </c>
      <c r="K1690" s="14" t="n">
        <v>0.07</v>
      </c>
      <c r="L1690" s="12" t="s">
        <v>39</v>
      </c>
      <c r="M1690" s="15" t="n">
        <f aca="false">IF(AND(H1690&lt;=Criteria!$C$6,J1690&lt;=Criteria!$C$7,L1690="Yes",OR(C1690&lt;&gt;"Catering",K1690&gt;=Criteria!$C$8),D1690&lt;&gt;Criteria!$C$9),1,0)</f>
        <v>1</v>
      </c>
    </row>
    <row r="1691" customFormat="false" ht="15" hidden="false" customHeight="false" outlineLevel="0" collapsed="false">
      <c r="A1691" s="8" t="s">
        <v>3296</v>
      </c>
      <c r="B1691" s="8" t="s">
        <v>3297</v>
      </c>
      <c r="C1691" s="8" t="s">
        <v>22</v>
      </c>
      <c r="D1691" s="8" t="s">
        <v>42</v>
      </c>
      <c r="E1691" s="8" t="s">
        <v>38</v>
      </c>
      <c r="F1691" s="8" t="s">
        <v>33</v>
      </c>
      <c r="G1691" s="9" t="n">
        <v>41500</v>
      </c>
      <c r="H1691" s="8" t="n">
        <v>36</v>
      </c>
      <c r="I1691" s="8" t="n">
        <v>16</v>
      </c>
      <c r="J1691" s="8" t="n">
        <v>0</v>
      </c>
      <c r="K1691" s="10" t="n">
        <v>0</v>
      </c>
      <c r="L1691" s="8" t="s">
        <v>39</v>
      </c>
      <c r="M1691" s="11" t="n">
        <f aca="false">IF(AND(H1691&lt;=Criteria!$C$6,J1691&lt;=Criteria!$C$7,L1691="Yes",OR(C1691&lt;&gt;"Catering",K1691&gt;=Criteria!$C$8),D1691&lt;&gt;Criteria!$C$9),1,0)</f>
        <v>0</v>
      </c>
    </row>
    <row r="1692" customFormat="false" ht="15" hidden="false" customHeight="false" outlineLevel="0" collapsed="false">
      <c r="A1692" s="12" t="s">
        <v>3298</v>
      </c>
      <c r="B1692" s="12" t="s">
        <v>3299</v>
      </c>
      <c r="C1692" s="12" t="s">
        <v>36</v>
      </c>
      <c r="D1692" s="12" t="s">
        <v>37</v>
      </c>
      <c r="E1692" s="12" t="s">
        <v>38</v>
      </c>
      <c r="F1692" s="12" t="s">
        <v>53</v>
      </c>
      <c r="G1692" s="13" t="n">
        <v>316800</v>
      </c>
      <c r="H1692" s="12" t="n">
        <v>72</v>
      </c>
      <c r="I1692" s="12" t="n">
        <v>43</v>
      </c>
      <c r="J1692" s="12" t="n">
        <v>0</v>
      </c>
      <c r="K1692" s="14" t="n">
        <v>0.11</v>
      </c>
      <c r="L1692" s="12" t="s">
        <v>39</v>
      </c>
      <c r="M1692" s="15" t="n">
        <f aca="false">IF(AND(H1692&lt;=Criteria!$C$6,J1692&lt;=Criteria!$C$7,L1692="Yes",OR(C1692&lt;&gt;"Catering",K1692&gt;=Criteria!$C$8),D1692&lt;&gt;Criteria!$C$9),1,0)</f>
        <v>1</v>
      </c>
    </row>
    <row r="1693" customFormat="false" ht="15" hidden="false" customHeight="false" outlineLevel="0" collapsed="false">
      <c r="A1693" s="8" t="s">
        <v>3300</v>
      </c>
      <c r="B1693" s="8" t="s">
        <v>3301</v>
      </c>
      <c r="C1693" s="8" t="s">
        <v>32</v>
      </c>
      <c r="D1693" s="8" t="s">
        <v>133</v>
      </c>
      <c r="E1693" s="8" t="s">
        <v>24</v>
      </c>
      <c r="F1693" s="8" t="s">
        <v>33</v>
      </c>
      <c r="G1693" s="9" t="n">
        <v>116300</v>
      </c>
      <c r="H1693" s="8" t="n">
        <v>48</v>
      </c>
      <c r="I1693" s="8" t="n">
        <v>39</v>
      </c>
      <c r="J1693" s="8" t="n">
        <v>0</v>
      </c>
      <c r="K1693" s="10" t="n">
        <v>0.2</v>
      </c>
      <c r="L1693" s="8" t="s">
        <v>39</v>
      </c>
      <c r="M1693" s="11" t="n">
        <f aca="false">IF(AND(H1693&lt;=Criteria!$C$6,J1693&lt;=Criteria!$C$7,L1693="Yes",OR(C1693&lt;&gt;"Catering",K1693&gt;=Criteria!$C$8),D1693&lt;&gt;Criteria!$C$9),1,0)</f>
        <v>1</v>
      </c>
    </row>
    <row r="1694" customFormat="false" ht="15" hidden="false" customHeight="false" outlineLevel="0" collapsed="false">
      <c r="A1694" s="12" t="s">
        <v>3302</v>
      </c>
      <c r="B1694" s="12" t="s">
        <v>3303</v>
      </c>
      <c r="C1694" s="12" t="s">
        <v>22</v>
      </c>
      <c r="D1694" s="12" t="s">
        <v>48</v>
      </c>
      <c r="E1694" s="12" t="s">
        <v>38</v>
      </c>
      <c r="F1694" s="12" t="s">
        <v>25</v>
      </c>
      <c r="G1694" s="13" t="n">
        <v>81900</v>
      </c>
      <c r="H1694" s="12" t="n">
        <v>60</v>
      </c>
      <c r="I1694" s="12" t="n">
        <v>24</v>
      </c>
      <c r="J1694" s="12" t="n">
        <v>0</v>
      </c>
      <c r="K1694" s="14" t="n">
        <v>0</v>
      </c>
      <c r="L1694" s="12" t="s">
        <v>39</v>
      </c>
      <c r="M1694" s="15" t="n">
        <f aca="false">IF(AND(H1694&lt;=Criteria!$C$6,J1694&lt;=Criteria!$C$7,L1694="Yes",OR(C1694&lt;&gt;"Catering",K1694&gt;=Criteria!$C$8),D1694&lt;&gt;Criteria!$C$9),1,0)</f>
        <v>0</v>
      </c>
    </row>
    <row r="1695" customFormat="false" ht="15" hidden="false" customHeight="false" outlineLevel="0" collapsed="false">
      <c r="A1695" s="8" t="s">
        <v>3304</v>
      </c>
      <c r="B1695" s="8" t="s">
        <v>3254</v>
      </c>
      <c r="C1695" s="8" t="s">
        <v>36</v>
      </c>
      <c r="D1695" s="8" t="s">
        <v>75</v>
      </c>
      <c r="E1695" s="8" t="s">
        <v>24</v>
      </c>
      <c r="F1695" s="8" t="s">
        <v>53</v>
      </c>
      <c r="G1695" s="9" t="n">
        <v>261700</v>
      </c>
      <c r="H1695" s="8" t="n">
        <v>36</v>
      </c>
      <c r="I1695" s="8" t="n">
        <v>11</v>
      </c>
      <c r="J1695" s="8" t="n">
        <v>0</v>
      </c>
      <c r="K1695" s="10" t="n">
        <v>0.15</v>
      </c>
      <c r="L1695" s="8" t="s">
        <v>39</v>
      </c>
      <c r="M1695" s="11" t="n">
        <f aca="false">IF(AND(H1695&lt;=Criteria!$C$6,J1695&lt;=Criteria!$C$7,L1695="Yes",OR(C1695&lt;&gt;"Catering",K1695&gt;=Criteria!$C$8),D1695&lt;&gt;Criteria!$C$9),1,0)</f>
        <v>1</v>
      </c>
    </row>
    <row r="1696" customFormat="false" ht="15" hidden="false" customHeight="false" outlineLevel="0" collapsed="false">
      <c r="A1696" s="12" t="s">
        <v>3305</v>
      </c>
      <c r="B1696" s="12" t="s">
        <v>3306</v>
      </c>
      <c r="C1696" s="12" t="s">
        <v>32</v>
      </c>
      <c r="D1696" s="12" t="s">
        <v>48</v>
      </c>
      <c r="E1696" s="12" t="s">
        <v>38</v>
      </c>
      <c r="F1696" s="12" t="s">
        <v>33</v>
      </c>
      <c r="G1696" s="13" t="n">
        <v>153500</v>
      </c>
      <c r="H1696" s="12" t="n">
        <v>60</v>
      </c>
      <c r="I1696" s="12" t="n">
        <v>53</v>
      </c>
      <c r="J1696" s="12" t="n">
        <v>0</v>
      </c>
      <c r="K1696" s="14" t="n">
        <v>0.11</v>
      </c>
      <c r="L1696" s="12" t="s">
        <v>39</v>
      </c>
      <c r="M1696" s="15" t="n">
        <f aca="false">IF(AND(H1696&lt;=Criteria!$C$6,J1696&lt;=Criteria!$C$7,L1696="Yes",OR(C1696&lt;&gt;"Catering",K1696&gt;=Criteria!$C$8),D1696&lt;&gt;Criteria!$C$9),1,0)</f>
        <v>1</v>
      </c>
    </row>
    <row r="1697" customFormat="false" ht="15" hidden="false" customHeight="false" outlineLevel="0" collapsed="false">
      <c r="A1697" s="8" t="s">
        <v>3307</v>
      </c>
      <c r="B1697" s="8" t="s">
        <v>3308</v>
      </c>
      <c r="C1697" s="8" t="s">
        <v>36</v>
      </c>
      <c r="D1697" s="8" t="s">
        <v>61</v>
      </c>
      <c r="E1697" s="8" t="s">
        <v>24</v>
      </c>
      <c r="F1697" s="8" t="s">
        <v>33</v>
      </c>
      <c r="G1697" s="9" t="n">
        <v>273100</v>
      </c>
      <c r="H1697" s="8" t="n">
        <v>48</v>
      </c>
      <c r="I1697" s="8" t="n">
        <v>42</v>
      </c>
      <c r="J1697" s="8" t="n">
        <v>0</v>
      </c>
      <c r="K1697" s="10" t="n">
        <v>0.07</v>
      </c>
      <c r="L1697" s="8" t="s">
        <v>39</v>
      </c>
      <c r="M1697" s="11" t="n">
        <f aca="false">IF(AND(H1697&lt;=Criteria!$C$6,J1697&lt;=Criteria!$C$7,L1697="Yes",OR(C1697&lt;&gt;"Catering",K1697&gt;=Criteria!$C$8),D1697&lt;&gt;Criteria!$C$9),1,0)</f>
        <v>1</v>
      </c>
    </row>
    <row r="1698" customFormat="false" ht="15" hidden="false" customHeight="false" outlineLevel="0" collapsed="false">
      <c r="A1698" s="12" t="s">
        <v>3309</v>
      </c>
      <c r="B1698" s="12" t="s">
        <v>3310</v>
      </c>
      <c r="C1698" s="12" t="s">
        <v>22</v>
      </c>
      <c r="D1698" s="12" t="s">
        <v>37</v>
      </c>
      <c r="E1698" s="12" t="s">
        <v>38</v>
      </c>
      <c r="F1698" s="12" t="s">
        <v>33</v>
      </c>
      <c r="G1698" s="13" t="n">
        <v>83800</v>
      </c>
      <c r="H1698" s="12" t="n">
        <v>72</v>
      </c>
      <c r="I1698" s="12" t="n">
        <v>34</v>
      </c>
      <c r="J1698" s="12" t="n">
        <v>0</v>
      </c>
      <c r="K1698" s="14" t="n">
        <v>0.09</v>
      </c>
      <c r="L1698" s="12" t="s">
        <v>39</v>
      </c>
      <c r="M1698" s="15" t="n">
        <f aca="false">IF(AND(H1698&lt;=Criteria!$C$6,J1698&lt;=Criteria!$C$7,L1698="Yes",OR(C1698&lt;&gt;"Catering",K1698&gt;=Criteria!$C$8),D1698&lt;&gt;Criteria!$C$9),1,0)</f>
        <v>0</v>
      </c>
    </row>
    <row r="1699" customFormat="false" ht="15" hidden="false" customHeight="false" outlineLevel="0" collapsed="false">
      <c r="A1699" s="8" t="s">
        <v>3311</v>
      </c>
      <c r="B1699" s="8" t="s">
        <v>3312</v>
      </c>
      <c r="C1699" s="8" t="s">
        <v>36</v>
      </c>
      <c r="D1699" s="8" t="s">
        <v>48</v>
      </c>
      <c r="E1699" s="8" t="s">
        <v>38</v>
      </c>
      <c r="F1699" s="8" t="s">
        <v>25</v>
      </c>
      <c r="G1699" s="9" t="n">
        <v>281200</v>
      </c>
      <c r="H1699" s="8" t="n">
        <v>36</v>
      </c>
      <c r="I1699" s="8" t="n">
        <v>32</v>
      </c>
      <c r="J1699" s="8" t="n">
        <v>0</v>
      </c>
      <c r="K1699" s="10" t="n">
        <v>0.18</v>
      </c>
      <c r="L1699" s="8" t="s">
        <v>39</v>
      </c>
      <c r="M1699" s="11" t="n">
        <f aca="false">IF(AND(H1699&lt;=Criteria!$C$6,J1699&lt;=Criteria!$C$7,L1699="Yes",OR(C1699&lt;&gt;"Catering",K1699&gt;=Criteria!$C$8),D1699&lt;&gt;Criteria!$C$9),1,0)</f>
        <v>1</v>
      </c>
    </row>
    <row r="1700" customFormat="false" ht="15" hidden="false" customHeight="false" outlineLevel="0" collapsed="false">
      <c r="A1700" s="12" t="s">
        <v>3313</v>
      </c>
      <c r="B1700" s="12" t="s">
        <v>3314</v>
      </c>
      <c r="C1700" s="12" t="s">
        <v>32</v>
      </c>
      <c r="D1700" s="12" t="s">
        <v>42</v>
      </c>
      <c r="E1700" s="12" t="s">
        <v>38</v>
      </c>
      <c r="F1700" s="12" t="s">
        <v>53</v>
      </c>
      <c r="G1700" s="13" t="n">
        <v>200500</v>
      </c>
      <c r="H1700" s="12" t="n">
        <v>72</v>
      </c>
      <c r="I1700" s="12" t="n">
        <v>43</v>
      </c>
      <c r="J1700" s="12" t="n">
        <v>0</v>
      </c>
      <c r="K1700" s="14" t="n">
        <v>0.19</v>
      </c>
      <c r="L1700" s="12" t="s">
        <v>39</v>
      </c>
      <c r="M1700" s="15" t="n">
        <f aca="false">IF(AND(H1700&lt;=Criteria!$C$6,J1700&lt;=Criteria!$C$7,L1700="Yes",OR(C1700&lt;&gt;"Catering",K1700&gt;=Criteria!$C$8),D1700&lt;&gt;Criteria!$C$9),1,0)</f>
        <v>1</v>
      </c>
    </row>
    <row r="1701" customFormat="false" ht="15" hidden="false" customHeight="false" outlineLevel="0" collapsed="false">
      <c r="A1701" s="8" t="s">
        <v>3315</v>
      </c>
      <c r="B1701" s="8" t="s">
        <v>3316</v>
      </c>
      <c r="C1701" s="8" t="s">
        <v>36</v>
      </c>
      <c r="D1701" s="8" t="s">
        <v>42</v>
      </c>
      <c r="E1701" s="8" t="s">
        <v>38</v>
      </c>
      <c r="F1701" s="8" t="s">
        <v>33</v>
      </c>
      <c r="G1701" s="9" t="n">
        <v>250800</v>
      </c>
      <c r="H1701" s="8" t="n">
        <v>72</v>
      </c>
      <c r="I1701" s="8" t="n">
        <v>52</v>
      </c>
      <c r="J1701" s="8" t="n">
        <v>0</v>
      </c>
      <c r="K1701" s="10" t="n">
        <v>0.07</v>
      </c>
      <c r="L1701" s="8" t="s">
        <v>39</v>
      </c>
      <c r="M1701" s="11" t="n">
        <f aca="false">IF(AND(H1701&lt;=Criteria!$C$6,J1701&lt;=Criteria!$C$7,L1701="Yes",OR(C1701&lt;&gt;"Catering",K1701&gt;=Criteria!$C$8),D1701&lt;&gt;Criteria!$C$9),1,0)</f>
        <v>1</v>
      </c>
    </row>
    <row r="1702" customFormat="false" ht="15" hidden="false" customHeight="false" outlineLevel="0" collapsed="false">
      <c r="A1702" s="12" t="s">
        <v>3317</v>
      </c>
      <c r="B1702" s="12" t="s">
        <v>3318</v>
      </c>
      <c r="C1702" s="12" t="s">
        <v>22</v>
      </c>
      <c r="D1702" s="12" t="s">
        <v>75</v>
      </c>
      <c r="E1702" s="12" t="s">
        <v>24</v>
      </c>
      <c r="F1702" s="12" t="s">
        <v>33</v>
      </c>
      <c r="G1702" s="13" t="n">
        <v>46400</v>
      </c>
      <c r="H1702" s="12" t="n">
        <v>60</v>
      </c>
      <c r="I1702" s="12" t="n">
        <v>38</v>
      </c>
      <c r="J1702" s="12" t="n">
        <v>0</v>
      </c>
      <c r="K1702" s="14" t="n">
        <v>0.21</v>
      </c>
      <c r="L1702" s="12" t="s">
        <v>39</v>
      </c>
      <c r="M1702" s="15" t="n">
        <f aca="false">IF(AND(H1702&lt;=Criteria!$C$6,J1702&lt;=Criteria!$C$7,L1702="Yes",OR(C1702&lt;&gt;"Catering",K1702&gt;=Criteria!$C$8),D1702&lt;&gt;Criteria!$C$9),1,0)</f>
        <v>1</v>
      </c>
    </row>
    <row r="1703" customFormat="false" ht="15" hidden="false" customHeight="false" outlineLevel="0" collapsed="false">
      <c r="A1703" s="8" t="s">
        <v>3319</v>
      </c>
      <c r="B1703" s="8" t="s">
        <v>3320</v>
      </c>
      <c r="C1703" s="8" t="s">
        <v>22</v>
      </c>
      <c r="D1703" s="8" t="s">
        <v>42</v>
      </c>
      <c r="E1703" s="8" t="s">
        <v>38</v>
      </c>
      <c r="F1703" s="8" t="s">
        <v>33</v>
      </c>
      <c r="G1703" s="9" t="n">
        <v>53700</v>
      </c>
      <c r="H1703" s="8" t="n">
        <v>36</v>
      </c>
      <c r="I1703" s="8" t="n">
        <v>31</v>
      </c>
      <c r="J1703" s="8" t="n">
        <v>0</v>
      </c>
      <c r="K1703" s="10" t="n">
        <v>0.21</v>
      </c>
      <c r="L1703" s="8" t="s">
        <v>39</v>
      </c>
      <c r="M1703" s="11" t="n">
        <f aca="false">IF(AND(H1703&lt;=Criteria!$C$6,J1703&lt;=Criteria!$C$7,L1703="Yes",OR(C1703&lt;&gt;"Catering",K1703&gt;=Criteria!$C$8),D1703&lt;&gt;Criteria!$C$9),1,0)</f>
        <v>1</v>
      </c>
    </row>
    <row r="1704" customFormat="false" ht="15" hidden="false" customHeight="false" outlineLevel="0" collapsed="false">
      <c r="A1704" s="12" t="s">
        <v>3321</v>
      </c>
      <c r="B1704" s="12" t="s">
        <v>3322</v>
      </c>
      <c r="C1704" s="12" t="s">
        <v>22</v>
      </c>
      <c r="D1704" s="12" t="s">
        <v>108</v>
      </c>
      <c r="E1704" s="12" t="s">
        <v>108</v>
      </c>
      <c r="F1704" s="12" t="s">
        <v>25</v>
      </c>
      <c r="G1704" s="13" t="n">
        <v>71400</v>
      </c>
      <c r="H1704" s="12" t="n">
        <v>60</v>
      </c>
      <c r="I1704" s="12" t="n">
        <v>47</v>
      </c>
      <c r="J1704" s="12" t="n">
        <v>0</v>
      </c>
      <c r="K1704" s="14" t="n">
        <v>0.05</v>
      </c>
      <c r="L1704" s="12" t="s">
        <v>39</v>
      </c>
      <c r="M1704" s="15" t="n">
        <f aca="false">IF(AND(H1704&lt;=Criteria!$C$6,J1704&lt;=Criteria!$C$7,L1704="Yes",OR(C1704&lt;&gt;"Catering",K1704&gt;=Criteria!$C$8),D1704&lt;&gt;Criteria!$C$9),1,0)</f>
        <v>0</v>
      </c>
    </row>
    <row r="1705" customFormat="false" ht="15" hidden="false" customHeight="false" outlineLevel="0" collapsed="false">
      <c r="A1705" s="8" t="s">
        <v>3323</v>
      </c>
      <c r="B1705" s="8" t="s">
        <v>3324</v>
      </c>
      <c r="C1705" s="8" t="s">
        <v>32</v>
      </c>
      <c r="D1705" s="8" t="s">
        <v>37</v>
      </c>
      <c r="E1705" s="8" t="s">
        <v>38</v>
      </c>
      <c r="F1705" s="8" t="s">
        <v>53</v>
      </c>
      <c r="G1705" s="9" t="n">
        <v>103300</v>
      </c>
      <c r="H1705" s="8" t="n">
        <v>72</v>
      </c>
      <c r="I1705" s="8" t="n">
        <v>54</v>
      </c>
      <c r="J1705" s="8" t="n">
        <v>0</v>
      </c>
      <c r="K1705" s="10" t="n">
        <v>0.21</v>
      </c>
      <c r="L1705" s="8" t="s">
        <v>39</v>
      </c>
      <c r="M1705" s="11" t="n">
        <f aca="false">IF(AND(H1705&lt;=Criteria!$C$6,J1705&lt;=Criteria!$C$7,L1705="Yes",OR(C1705&lt;&gt;"Catering",K1705&gt;=Criteria!$C$8),D1705&lt;&gt;Criteria!$C$9),1,0)</f>
        <v>1</v>
      </c>
    </row>
    <row r="1706" customFormat="false" ht="15" hidden="false" customHeight="false" outlineLevel="0" collapsed="false">
      <c r="A1706" s="12" t="s">
        <v>3325</v>
      </c>
      <c r="B1706" s="12" t="s">
        <v>3326</v>
      </c>
      <c r="C1706" s="12" t="s">
        <v>36</v>
      </c>
      <c r="D1706" s="12" t="s">
        <v>108</v>
      </c>
      <c r="E1706" s="12" t="s">
        <v>108</v>
      </c>
      <c r="F1706" s="12" t="s">
        <v>53</v>
      </c>
      <c r="G1706" s="13" t="n">
        <v>262000</v>
      </c>
      <c r="H1706" s="12" t="n">
        <v>60</v>
      </c>
      <c r="I1706" s="12" t="n">
        <v>24</v>
      </c>
      <c r="J1706" s="12" t="n">
        <v>0</v>
      </c>
      <c r="K1706" s="14" t="n">
        <v>0.14</v>
      </c>
      <c r="L1706" s="12" t="s">
        <v>39</v>
      </c>
      <c r="M1706" s="15" t="n">
        <f aca="false">IF(AND(H1706&lt;=Criteria!$C$6,J1706&lt;=Criteria!$C$7,L1706="Yes",OR(C1706&lt;&gt;"Catering",K1706&gt;=Criteria!$C$8),D1706&lt;&gt;Criteria!$C$9),1,0)</f>
        <v>1</v>
      </c>
    </row>
    <row r="1707" customFormat="false" ht="15" hidden="false" customHeight="false" outlineLevel="0" collapsed="false">
      <c r="A1707" s="8" t="s">
        <v>3327</v>
      </c>
      <c r="B1707" s="8" t="s">
        <v>3328</v>
      </c>
      <c r="C1707" s="8" t="s">
        <v>32</v>
      </c>
      <c r="D1707" s="8" t="s">
        <v>133</v>
      </c>
      <c r="E1707" s="8" t="s">
        <v>24</v>
      </c>
      <c r="F1707" s="8" t="s">
        <v>33</v>
      </c>
      <c r="G1707" s="9" t="n">
        <v>155500</v>
      </c>
      <c r="H1707" s="8" t="n">
        <v>60</v>
      </c>
      <c r="I1707" s="8" t="n">
        <v>50</v>
      </c>
      <c r="J1707" s="8" t="n">
        <v>0</v>
      </c>
      <c r="K1707" s="10" t="n">
        <v>0.21</v>
      </c>
      <c r="L1707" s="8" t="s">
        <v>39</v>
      </c>
      <c r="M1707" s="11" t="n">
        <f aca="false">IF(AND(H1707&lt;=Criteria!$C$6,J1707&lt;=Criteria!$C$7,L1707="Yes",OR(C1707&lt;&gt;"Catering",K1707&gt;=Criteria!$C$8),D1707&lt;&gt;Criteria!$C$9),1,0)</f>
        <v>1</v>
      </c>
    </row>
    <row r="1708" customFormat="false" ht="15" hidden="false" customHeight="false" outlineLevel="0" collapsed="false">
      <c r="A1708" s="12" t="s">
        <v>3329</v>
      </c>
      <c r="B1708" s="12" t="s">
        <v>3254</v>
      </c>
      <c r="C1708" s="12" t="s">
        <v>32</v>
      </c>
      <c r="D1708" s="12" t="s">
        <v>48</v>
      </c>
      <c r="E1708" s="12" t="s">
        <v>38</v>
      </c>
      <c r="F1708" s="12" t="s">
        <v>25</v>
      </c>
      <c r="G1708" s="13" t="n">
        <v>86100</v>
      </c>
      <c r="H1708" s="12" t="n">
        <v>60</v>
      </c>
      <c r="I1708" s="12" t="n">
        <v>52</v>
      </c>
      <c r="J1708" s="12" t="n">
        <v>0</v>
      </c>
      <c r="K1708" s="14" t="n">
        <v>0.2</v>
      </c>
      <c r="L1708" s="12" t="s">
        <v>39</v>
      </c>
      <c r="M1708" s="15" t="n">
        <f aca="false">IF(AND(H1708&lt;=Criteria!$C$6,J1708&lt;=Criteria!$C$7,L1708="Yes",OR(C1708&lt;&gt;"Catering",K1708&gt;=Criteria!$C$8),D1708&lt;&gt;Criteria!$C$9),1,0)</f>
        <v>1</v>
      </c>
    </row>
    <row r="1709" customFormat="false" ht="15" hidden="false" customHeight="false" outlineLevel="0" collapsed="false">
      <c r="A1709" s="8" t="s">
        <v>3330</v>
      </c>
      <c r="B1709" s="8" t="s">
        <v>3331</v>
      </c>
      <c r="C1709" s="8" t="s">
        <v>32</v>
      </c>
      <c r="D1709" s="8" t="s">
        <v>37</v>
      </c>
      <c r="E1709" s="8" t="s">
        <v>38</v>
      </c>
      <c r="F1709" s="8" t="s">
        <v>53</v>
      </c>
      <c r="G1709" s="9" t="n">
        <v>54100</v>
      </c>
      <c r="H1709" s="8" t="n">
        <v>48</v>
      </c>
      <c r="I1709" s="8" t="n">
        <v>36</v>
      </c>
      <c r="J1709" s="8" t="n">
        <v>0</v>
      </c>
      <c r="K1709" s="10" t="n">
        <v>0.17</v>
      </c>
      <c r="L1709" s="8" t="s">
        <v>39</v>
      </c>
      <c r="M1709" s="11" t="n">
        <f aca="false">IF(AND(H1709&lt;=Criteria!$C$6,J1709&lt;=Criteria!$C$7,L1709="Yes",OR(C1709&lt;&gt;"Catering",K1709&gt;=Criteria!$C$8),D1709&lt;&gt;Criteria!$C$9),1,0)</f>
        <v>1</v>
      </c>
    </row>
    <row r="1710" customFormat="false" ht="15" hidden="false" customHeight="false" outlineLevel="0" collapsed="false">
      <c r="A1710" s="12" t="s">
        <v>3332</v>
      </c>
      <c r="B1710" s="12" t="s">
        <v>3333</v>
      </c>
      <c r="C1710" s="12" t="s">
        <v>22</v>
      </c>
      <c r="D1710" s="12" t="s">
        <v>108</v>
      </c>
      <c r="E1710" s="12" t="s">
        <v>108</v>
      </c>
      <c r="F1710" s="12" t="s">
        <v>33</v>
      </c>
      <c r="G1710" s="13" t="n">
        <v>56300</v>
      </c>
      <c r="H1710" s="12" t="n">
        <v>84</v>
      </c>
      <c r="I1710" s="12" t="n">
        <v>36</v>
      </c>
      <c r="J1710" s="12" t="n">
        <v>0</v>
      </c>
      <c r="K1710" s="14" t="n">
        <v>0.18</v>
      </c>
      <c r="L1710" s="12" t="s">
        <v>39</v>
      </c>
      <c r="M1710" s="15" t="n">
        <f aca="false">IF(AND(H1710&lt;=Criteria!$C$6,J1710&lt;=Criteria!$C$7,L1710="Yes",OR(C1710&lt;&gt;"Catering",K1710&gt;=Criteria!$C$8),D1710&lt;&gt;Criteria!$C$9),1,0)</f>
        <v>0</v>
      </c>
    </row>
    <row r="1711" customFormat="false" ht="15" hidden="false" customHeight="false" outlineLevel="0" collapsed="false">
      <c r="A1711" s="8" t="s">
        <v>3334</v>
      </c>
      <c r="B1711" s="8" t="s">
        <v>3335</v>
      </c>
      <c r="C1711" s="8" t="s">
        <v>32</v>
      </c>
      <c r="D1711" s="8" t="s">
        <v>46</v>
      </c>
      <c r="E1711" s="8" t="s">
        <v>24</v>
      </c>
      <c r="F1711" s="8" t="s">
        <v>25</v>
      </c>
      <c r="G1711" s="9" t="n">
        <v>193200</v>
      </c>
      <c r="H1711" s="8" t="n">
        <v>72</v>
      </c>
      <c r="I1711" s="8" t="n">
        <v>52</v>
      </c>
      <c r="J1711" s="8" t="n">
        <v>0</v>
      </c>
      <c r="K1711" s="10" t="n">
        <v>0.24</v>
      </c>
      <c r="L1711" s="8" t="s">
        <v>39</v>
      </c>
      <c r="M1711" s="11" t="n">
        <f aca="false">IF(AND(H1711&lt;=Criteria!$C$6,J1711&lt;=Criteria!$C$7,L1711="Yes",OR(C1711&lt;&gt;"Catering",K1711&gt;=Criteria!$C$8),D1711&lt;&gt;Criteria!$C$9),1,0)</f>
        <v>1</v>
      </c>
    </row>
    <row r="1712" customFormat="false" ht="15" hidden="false" customHeight="false" outlineLevel="0" collapsed="false">
      <c r="A1712" s="12" t="s">
        <v>3336</v>
      </c>
      <c r="B1712" s="12" t="s">
        <v>3337</v>
      </c>
      <c r="C1712" s="12" t="s">
        <v>22</v>
      </c>
      <c r="D1712" s="12" t="s">
        <v>48</v>
      </c>
      <c r="E1712" s="12" t="s">
        <v>38</v>
      </c>
      <c r="F1712" s="12" t="s">
        <v>25</v>
      </c>
      <c r="G1712" s="13" t="n">
        <v>28900</v>
      </c>
      <c r="H1712" s="12" t="n">
        <v>72</v>
      </c>
      <c r="I1712" s="12" t="n">
        <v>32</v>
      </c>
      <c r="J1712" s="12" t="n">
        <v>0</v>
      </c>
      <c r="K1712" s="14" t="n">
        <v>0</v>
      </c>
      <c r="L1712" s="12" t="s">
        <v>39</v>
      </c>
      <c r="M1712" s="15" t="n">
        <f aca="false">IF(AND(H1712&lt;=Criteria!$C$6,J1712&lt;=Criteria!$C$7,L1712="Yes",OR(C1712&lt;&gt;"Catering",K1712&gt;=Criteria!$C$8),D1712&lt;&gt;Criteria!$C$9),1,0)</f>
        <v>0</v>
      </c>
    </row>
    <row r="1713" customFormat="false" ht="15" hidden="false" customHeight="false" outlineLevel="0" collapsed="false">
      <c r="A1713" s="8" t="s">
        <v>3338</v>
      </c>
      <c r="B1713" s="8" t="s">
        <v>3339</v>
      </c>
      <c r="C1713" s="8" t="s">
        <v>32</v>
      </c>
      <c r="D1713" s="8" t="s">
        <v>37</v>
      </c>
      <c r="E1713" s="8" t="s">
        <v>38</v>
      </c>
      <c r="F1713" s="8" t="s">
        <v>33</v>
      </c>
      <c r="G1713" s="9" t="n">
        <v>227300</v>
      </c>
      <c r="H1713" s="8" t="n">
        <v>72</v>
      </c>
      <c r="I1713" s="8" t="n">
        <v>50</v>
      </c>
      <c r="J1713" s="8" t="n">
        <v>0</v>
      </c>
      <c r="K1713" s="10" t="n">
        <v>0.13</v>
      </c>
      <c r="L1713" s="8" t="s">
        <v>39</v>
      </c>
      <c r="M1713" s="11" t="n">
        <f aca="false">IF(AND(H1713&lt;=Criteria!$C$6,J1713&lt;=Criteria!$C$7,L1713="Yes",OR(C1713&lt;&gt;"Catering",K1713&gt;=Criteria!$C$8),D1713&lt;&gt;Criteria!$C$9),1,0)</f>
        <v>1</v>
      </c>
    </row>
    <row r="1714" customFormat="false" ht="15" hidden="false" customHeight="false" outlineLevel="0" collapsed="false">
      <c r="A1714" s="12" t="s">
        <v>3340</v>
      </c>
      <c r="B1714" s="12" t="s">
        <v>3341</v>
      </c>
      <c r="C1714" s="12" t="s">
        <v>36</v>
      </c>
      <c r="D1714" s="12" t="s">
        <v>108</v>
      </c>
      <c r="E1714" s="12" t="s">
        <v>108</v>
      </c>
      <c r="F1714" s="12" t="s">
        <v>33</v>
      </c>
      <c r="G1714" s="13" t="n">
        <v>227200</v>
      </c>
      <c r="H1714" s="12" t="n">
        <v>72</v>
      </c>
      <c r="I1714" s="12" t="n">
        <v>60</v>
      </c>
      <c r="J1714" s="12" t="n">
        <v>0</v>
      </c>
      <c r="K1714" s="14" t="n">
        <v>0.07</v>
      </c>
      <c r="L1714" s="12" t="s">
        <v>39</v>
      </c>
      <c r="M1714" s="15" t="n">
        <f aca="false">IF(AND(H1714&lt;=Criteria!$C$6,J1714&lt;=Criteria!$C$7,L1714="Yes",OR(C1714&lt;&gt;"Catering",K1714&gt;=Criteria!$C$8),D1714&lt;&gt;Criteria!$C$9),1,0)</f>
        <v>1</v>
      </c>
    </row>
    <row r="1715" customFormat="false" ht="15" hidden="false" customHeight="false" outlineLevel="0" collapsed="false">
      <c r="A1715" s="8" t="s">
        <v>3342</v>
      </c>
      <c r="B1715" s="8" t="s">
        <v>3343</v>
      </c>
      <c r="C1715" s="8" t="s">
        <v>36</v>
      </c>
      <c r="D1715" s="8" t="s">
        <v>46</v>
      </c>
      <c r="E1715" s="8" t="s">
        <v>24</v>
      </c>
      <c r="F1715" s="8" t="s">
        <v>53</v>
      </c>
      <c r="G1715" s="9" t="n">
        <v>93600</v>
      </c>
      <c r="H1715" s="8" t="n">
        <v>48</v>
      </c>
      <c r="I1715" s="8" t="n">
        <v>45</v>
      </c>
      <c r="J1715" s="8" t="n">
        <v>0</v>
      </c>
      <c r="K1715" s="10" t="n">
        <v>0.08</v>
      </c>
      <c r="L1715" s="8" t="s">
        <v>39</v>
      </c>
      <c r="M1715" s="11" t="n">
        <f aca="false">IF(AND(H1715&lt;=Criteria!$C$6,J1715&lt;=Criteria!$C$7,L1715="Yes",OR(C1715&lt;&gt;"Catering",K1715&gt;=Criteria!$C$8),D1715&lt;&gt;Criteria!$C$9),1,0)</f>
        <v>1</v>
      </c>
    </row>
    <row r="1716" customFormat="false" ht="15" hidden="false" customHeight="false" outlineLevel="0" collapsed="false">
      <c r="A1716" s="12" t="s">
        <v>3344</v>
      </c>
      <c r="B1716" s="12" t="s">
        <v>3345</v>
      </c>
      <c r="C1716" s="12" t="s">
        <v>36</v>
      </c>
      <c r="D1716" s="12" t="s">
        <v>48</v>
      </c>
      <c r="E1716" s="12" t="s">
        <v>38</v>
      </c>
      <c r="F1716" s="12" t="s">
        <v>53</v>
      </c>
      <c r="G1716" s="13" t="n">
        <v>65100</v>
      </c>
      <c r="H1716" s="12" t="n">
        <v>60</v>
      </c>
      <c r="I1716" s="12" t="n">
        <v>29</v>
      </c>
      <c r="J1716" s="12" t="n">
        <v>0</v>
      </c>
      <c r="K1716" s="14" t="n">
        <v>0.21</v>
      </c>
      <c r="L1716" s="12" t="s">
        <v>39</v>
      </c>
      <c r="M1716" s="15" t="n">
        <f aca="false">IF(AND(H1716&lt;=Criteria!$C$6,J1716&lt;=Criteria!$C$7,L1716="Yes",OR(C1716&lt;&gt;"Catering",K1716&gt;=Criteria!$C$8),D1716&lt;&gt;Criteria!$C$9),1,0)</f>
        <v>1</v>
      </c>
    </row>
    <row r="1717" customFormat="false" ht="15" hidden="false" customHeight="false" outlineLevel="0" collapsed="false">
      <c r="A1717" s="8" t="s">
        <v>3346</v>
      </c>
      <c r="B1717" s="8" t="s">
        <v>3347</v>
      </c>
      <c r="C1717" s="8" t="s">
        <v>22</v>
      </c>
      <c r="D1717" s="8" t="s">
        <v>75</v>
      </c>
      <c r="E1717" s="8" t="s">
        <v>24</v>
      </c>
      <c r="F1717" s="8" t="s">
        <v>33</v>
      </c>
      <c r="G1717" s="9" t="n">
        <v>33600</v>
      </c>
      <c r="H1717" s="8" t="n">
        <v>84</v>
      </c>
      <c r="I1717" s="8" t="n">
        <v>49</v>
      </c>
      <c r="J1717" s="8" t="n">
        <v>0</v>
      </c>
      <c r="K1717" s="10" t="n">
        <v>0.23</v>
      </c>
      <c r="L1717" s="8" t="s">
        <v>39</v>
      </c>
      <c r="M1717" s="11" t="n">
        <f aca="false">IF(AND(H1717&lt;=Criteria!$C$6,J1717&lt;=Criteria!$C$7,L1717="Yes",OR(C1717&lt;&gt;"Catering",K1717&gt;=Criteria!$C$8),D1717&lt;&gt;Criteria!$C$9),1,0)</f>
        <v>0</v>
      </c>
    </row>
    <row r="1718" customFormat="false" ht="15" hidden="false" customHeight="false" outlineLevel="0" collapsed="false">
      <c r="A1718" s="12" t="s">
        <v>3348</v>
      </c>
      <c r="B1718" s="12" t="s">
        <v>3349</v>
      </c>
      <c r="C1718" s="12" t="s">
        <v>22</v>
      </c>
      <c r="D1718" s="12" t="s">
        <v>108</v>
      </c>
      <c r="E1718" s="12" t="s">
        <v>108</v>
      </c>
      <c r="F1718" s="12" t="s">
        <v>25</v>
      </c>
      <c r="G1718" s="13" t="n">
        <v>96200</v>
      </c>
      <c r="H1718" s="12" t="n">
        <v>48</v>
      </c>
      <c r="I1718" s="12" t="n">
        <v>36</v>
      </c>
      <c r="J1718" s="12" t="n">
        <v>0</v>
      </c>
      <c r="K1718" s="14" t="n">
        <v>0.06</v>
      </c>
      <c r="L1718" s="12" t="s">
        <v>39</v>
      </c>
      <c r="M1718" s="15" t="n">
        <f aca="false">IF(AND(H1718&lt;=Criteria!$C$6,J1718&lt;=Criteria!$C$7,L1718="Yes",OR(C1718&lt;&gt;"Catering",K1718&gt;=Criteria!$C$8),D1718&lt;&gt;Criteria!$C$9),1,0)</f>
        <v>0</v>
      </c>
    </row>
    <row r="1719" customFormat="false" ht="15" hidden="false" customHeight="false" outlineLevel="0" collapsed="false">
      <c r="A1719" s="8" t="s">
        <v>3350</v>
      </c>
      <c r="B1719" s="8" t="s">
        <v>3351</v>
      </c>
      <c r="C1719" s="8" t="s">
        <v>32</v>
      </c>
      <c r="D1719" s="8" t="s">
        <v>42</v>
      </c>
      <c r="E1719" s="8" t="s">
        <v>38</v>
      </c>
      <c r="F1719" s="8" t="s">
        <v>33</v>
      </c>
      <c r="G1719" s="9" t="n">
        <v>222800</v>
      </c>
      <c r="H1719" s="8" t="n">
        <v>48</v>
      </c>
      <c r="I1719" s="8" t="n">
        <v>18</v>
      </c>
      <c r="J1719" s="8" t="n">
        <v>0</v>
      </c>
      <c r="K1719" s="10" t="n">
        <v>0.07</v>
      </c>
      <c r="L1719" s="8" t="s">
        <v>39</v>
      </c>
      <c r="M1719" s="11" t="n">
        <f aca="false">IF(AND(H1719&lt;=Criteria!$C$6,J1719&lt;=Criteria!$C$7,L1719="Yes",OR(C1719&lt;&gt;"Catering",K1719&gt;=Criteria!$C$8),D1719&lt;&gt;Criteria!$C$9),1,0)</f>
        <v>1</v>
      </c>
    </row>
    <row r="1720" customFormat="false" ht="15" hidden="false" customHeight="false" outlineLevel="0" collapsed="false">
      <c r="A1720" s="12" t="s">
        <v>3352</v>
      </c>
      <c r="B1720" s="12" t="s">
        <v>3353</v>
      </c>
      <c r="C1720" s="12" t="s">
        <v>22</v>
      </c>
      <c r="D1720" s="12" t="s">
        <v>48</v>
      </c>
      <c r="E1720" s="12" t="s">
        <v>38</v>
      </c>
      <c r="F1720" s="12" t="s">
        <v>53</v>
      </c>
      <c r="G1720" s="13" t="n">
        <v>109400</v>
      </c>
      <c r="H1720" s="12" t="n">
        <v>72</v>
      </c>
      <c r="I1720" s="12" t="n">
        <v>44</v>
      </c>
      <c r="J1720" s="12" t="n">
        <v>0</v>
      </c>
      <c r="K1720" s="14" t="n">
        <v>0.08</v>
      </c>
      <c r="L1720" s="12" t="s">
        <v>39</v>
      </c>
      <c r="M1720" s="15" t="n">
        <f aca="false">IF(AND(H1720&lt;=Criteria!$C$6,J1720&lt;=Criteria!$C$7,L1720="Yes",OR(C1720&lt;&gt;"Catering",K1720&gt;=Criteria!$C$8),D1720&lt;&gt;Criteria!$C$9),1,0)</f>
        <v>0</v>
      </c>
    </row>
    <row r="1721" customFormat="false" ht="15" hidden="false" customHeight="false" outlineLevel="0" collapsed="false">
      <c r="A1721" s="8" t="s">
        <v>3354</v>
      </c>
      <c r="B1721" s="8" t="s">
        <v>3355</v>
      </c>
      <c r="C1721" s="8" t="s">
        <v>36</v>
      </c>
      <c r="D1721" s="8" t="s">
        <v>108</v>
      </c>
      <c r="E1721" s="8" t="s">
        <v>108</v>
      </c>
      <c r="F1721" s="8" t="s">
        <v>53</v>
      </c>
      <c r="G1721" s="9" t="n">
        <v>88700</v>
      </c>
      <c r="H1721" s="8" t="n">
        <v>48</v>
      </c>
      <c r="I1721" s="8" t="n">
        <v>12</v>
      </c>
      <c r="J1721" s="8" t="n">
        <v>0</v>
      </c>
      <c r="K1721" s="10" t="n">
        <v>0.23</v>
      </c>
      <c r="L1721" s="8" t="s">
        <v>39</v>
      </c>
      <c r="M1721" s="11" t="n">
        <f aca="false">IF(AND(H1721&lt;=Criteria!$C$6,J1721&lt;=Criteria!$C$7,L1721="Yes",OR(C1721&lt;&gt;"Catering",K1721&gt;=Criteria!$C$8),D1721&lt;&gt;Criteria!$C$9),1,0)</f>
        <v>1</v>
      </c>
    </row>
    <row r="1722" customFormat="false" ht="15" hidden="false" customHeight="false" outlineLevel="0" collapsed="false">
      <c r="A1722" s="12" t="s">
        <v>3356</v>
      </c>
      <c r="B1722" s="12" t="s">
        <v>3357</v>
      </c>
      <c r="C1722" s="12" t="s">
        <v>36</v>
      </c>
      <c r="D1722" s="12" t="s">
        <v>108</v>
      </c>
      <c r="E1722" s="12" t="s">
        <v>108</v>
      </c>
      <c r="F1722" s="12" t="s">
        <v>25</v>
      </c>
      <c r="G1722" s="13" t="n">
        <v>302500</v>
      </c>
      <c r="H1722" s="12" t="n">
        <v>72</v>
      </c>
      <c r="I1722" s="12" t="n">
        <v>53</v>
      </c>
      <c r="J1722" s="12" t="n">
        <v>0</v>
      </c>
      <c r="K1722" s="14" t="n">
        <v>0.21</v>
      </c>
      <c r="L1722" s="12" t="s">
        <v>39</v>
      </c>
      <c r="M1722" s="15" t="n">
        <f aca="false">IF(AND(H1722&lt;=Criteria!$C$6,J1722&lt;=Criteria!$C$7,L1722="Yes",OR(C1722&lt;&gt;"Catering",K1722&gt;=Criteria!$C$8),D1722&lt;&gt;Criteria!$C$9),1,0)</f>
        <v>1</v>
      </c>
    </row>
    <row r="1723" customFormat="false" ht="15" hidden="false" customHeight="false" outlineLevel="0" collapsed="false">
      <c r="A1723" s="8" t="s">
        <v>3358</v>
      </c>
      <c r="B1723" s="8" t="s">
        <v>3359</v>
      </c>
      <c r="C1723" s="8" t="s">
        <v>22</v>
      </c>
      <c r="D1723" s="8" t="s">
        <v>42</v>
      </c>
      <c r="E1723" s="8" t="s">
        <v>38</v>
      </c>
      <c r="F1723" s="8" t="s">
        <v>53</v>
      </c>
      <c r="G1723" s="9" t="n">
        <v>82700</v>
      </c>
      <c r="H1723" s="8" t="n">
        <v>48</v>
      </c>
      <c r="I1723" s="8" t="n">
        <v>19</v>
      </c>
      <c r="J1723" s="8" t="n">
        <v>0</v>
      </c>
      <c r="K1723" s="10" t="n">
        <v>0.1</v>
      </c>
      <c r="L1723" s="8" t="s">
        <v>39</v>
      </c>
      <c r="M1723" s="11" t="n">
        <f aca="false">IF(AND(H1723&lt;=Criteria!$C$6,J1723&lt;=Criteria!$C$7,L1723="Yes",OR(C1723&lt;&gt;"Catering",K1723&gt;=Criteria!$C$8),D1723&lt;&gt;Criteria!$C$9),1,0)</f>
        <v>1</v>
      </c>
    </row>
    <row r="1724" customFormat="false" ht="15" hidden="false" customHeight="false" outlineLevel="0" collapsed="false">
      <c r="A1724" s="12" t="s">
        <v>3360</v>
      </c>
      <c r="B1724" s="12" t="s">
        <v>3361</v>
      </c>
      <c r="C1724" s="12" t="s">
        <v>36</v>
      </c>
      <c r="D1724" s="12" t="s">
        <v>108</v>
      </c>
      <c r="E1724" s="12" t="s">
        <v>108</v>
      </c>
      <c r="F1724" s="12" t="s">
        <v>33</v>
      </c>
      <c r="G1724" s="13" t="n">
        <v>293300</v>
      </c>
      <c r="H1724" s="12" t="n">
        <v>60</v>
      </c>
      <c r="I1724" s="12" t="n">
        <v>56</v>
      </c>
      <c r="J1724" s="12" t="n">
        <v>0</v>
      </c>
      <c r="K1724" s="14" t="n">
        <v>0.09</v>
      </c>
      <c r="L1724" s="12" t="s">
        <v>39</v>
      </c>
      <c r="M1724" s="15" t="n">
        <f aca="false">IF(AND(H1724&lt;=Criteria!$C$6,J1724&lt;=Criteria!$C$7,L1724="Yes",OR(C1724&lt;&gt;"Catering",K1724&gt;=Criteria!$C$8),D1724&lt;&gt;Criteria!$C$9),1,0)</f>
        <v>1</v>
      </c>
    </row>
    <row r="1725" customFormat="false" ht="15" hidden="false" customHeight="false" outlineLevel="0" collapsed="false">
      <c r="A1725" s="8" t="s">
        <v>3362</v>
      </c>
      <c r="B1725" s="8" t="s">
        <v>3363</v>
      </c>
      <c r="C1725" s="8" t="s">
        <v>36</v>
      </c>
      <c r="D1725" s="8" t="s">
        <v>61</v>
      </c>
      <c r="E1725" s="8" t="s">
        <v>24</v>
      </c>
      <c r="F1725" s="8" t="s">
        <v>33</v>
      </c>
      <c r="G1725" s="9" t="n">
        <v>135600</v>
      </c>
      <c r="H1725" s="8" t="n">
        <v>48</v>
      </c>
      <c r="I1725" s="8" t="n">
        <v>34</v>
      </c>
      <c r="J1725" s="8" t="n">
        <v>0</v>
      </c>
      <c r="K1725" s="10" t="n">
        <v>0.13</v>
      </c>
      <c r="L1725" s="8" t="s">
        <v>39</v>
      </c>
      <c r="M1725" s="11" t="n">
        <f aca="false">IF(AND(H1725&lt;=Criteria!$C$6,J1725&lt;=Criteria!$C$7,L1725="Yes",OR(C1725&lt;&gt;"Catering",K1725&gt;=Criteria!$C$8),D1725&lt;&gt;Criteria!$C$9),1,0)</f>
        <v>1</v>
      </c>
    </row>
    <row r="1726" customFormat="false" ht="15" hidden="false" customHeight="false" outlineLevel="0" collapsed="false">
      <c r="A1726" s="12" t="s">
        <v>3364</v>
      </c>
      <c r="B1726" s="12" t="s">
        <v>3365</v>
      </c>
      <c r="C1726" s="12" t="s">
        <v>32</v>
      </c>
      <c r="D1726" s="12" t="s">
        <v>42</v>
      </c>
      <c r="E1726" s="12" t="s">
        <v>38</v>
      </c>
      <c r="F1726" s="12" t="s">
        <v>33</v>
      </c>
      <c r="G1726" s="13" t="n">
        <v>220400</v>
      </c>
      <c r="H1726" s="12" t="n">
        <v>60</v>
      </c>
      <c r="I1726" s="12" t="n">
        <v>25</v>
      </c>
      <c r="J1726" s="12" t="n">
        <v>0</v>
      </c>
      <c r="K1726" s="14" t="n">
        <v>0.1</v>
      </c>
      <c r="L1726" s="12" t="s">
        <v>39</v>
      </c>
      <c r="M1726" s="15" t="n">
        <f aca="false">IF(AND(H1726&lt;=Criteria!$C$6,J1726&lt;=Criteria!$C$7,L1726="Yes",OR(C1726&lt;&gt;"Catering",K1726&gt;=Criteria!$C$8),D1726&lt;&gt;Criteria!$C$9),1,0)</f>
        <v>1</v>
      </c>
    </row>
    <row r="1727" customFormat="false" ht="15" hidden="false" customHeight="false" outlineLevel="0" collapsed="false">
      <c r="A1727" s="8" t="s">
        <v>3366</v>
      </c>
      <c r="B1727" s="8" t="s">
        <v>3367</v>
      </c>
      <c r="C1727" s="8" t="s">
        <v>32</v>
      </c>
      <c r="D1727" s="8" t="s">
        <v>42</v>
      </c>
      <c r="E1727" s="8" t="s">
        <v>38</v>
      </c>
      <c r="F1727" s="8" t="s">
        <v>33</v>
      </c>
      <c r="G1727" s="9" t="n">
        <v>227100</v>
      </c>
      <c r="H1727" s="8" t="n">
        <v>84</v>
      </c>
      <c r="I1727" s="8" t="n">
        <v>41</v>
      </c>
      <c r="J1727" s="8" t="n">
        <v>0</v>
      </c>
      <c r="K1727" s="10" t="n">
        <v>0.16</v>
      </c>
      <c r="L1727" s="8" t="s">
        <v>39</v>
      </c>
      <c r="M1727" s="11" t="n">
        <f aca="false">IF(AND(H1727&lt;=Criteria!$C$6,J1727&lt;=Criteria!$C$7,L1727="Yes",OR(C1727&lt;&gt;"Catering",K1727&gt;=Criteria!$C$8),D1727&lt;&gt;Criteria!$C$9),1,0)</f>
        <v>0</v>
      </c>
    </row>
    <row r="1728" customFormat="false" ht="15" hidden="false" customHeight="false" outlineLevel="0" collapsed="false">
      <c r="A1728" s="12" t="s">
        <v>3368</v>
      </c>
      <c r="B1728" s="12" t="s">
        <v>3369</v>
      </c>
      <c r="C1728" s="12" t="s">
        <v>32</v>
      </c>
      <c r="D1728" s="12" t="s">
        <v>48</v>
      </c>
      <c r="E1728" s="12" t="s">
        <v>38</v>
      </c>
      <c r="F1728" s="12" t="s">
        <v>33</v>
      </c>
      <c r="G1728" s="13" t="n">
        <v>227600</v>
      </c>
      <c r="H1728" s="12" t="n">
        <v>84</v>
      </c>
      <c r="I1728" s="12" t="n">
        <v>24</v>
      </c>
      <c r="J1728" s="12" t="n">
        <v>0</v>
      </c>
      <c r="K1728" s="14" t="n">
        <v>0.25</v>
      </c>
      <c r="L1728" s="12" t="s">
        <v>39</v>
      </c>
      <c r="M1728" s="15" t="n">
        <f aca="false">IF(AND(H1728&lt;=Criteria!$C$6,J1728&lt;=Criteria!$C$7,L1728="Yes",OR(C1728&lt;&gt;"Catering",K1728&gt;=Criteria!$C$8),D1728&lt;&gt;Criteria!$C$9),1,0)</f>
        <v>0</v>
      </c>
    </row>
    <row r="1729" customFormat="false" ht="15" hidden="false" customHeight="false" outlineLevel="0" collapsed="false">
      <c r="A1729" s="8" t="s">
        <v>3370</v>
      </c>
      <c r="B1729" s="8" t="s">
        <v>3371</v>
      </c>
      <c r="C1729" s="8" t="s">
        <v>32</v>
      </c>
      <c r="D1729" s="8" t="s">
        <v>42</v>
      </c>
      <c r="E1729" s="8" t="s">
        <v>38</v>
      </c>
      <c r="F1729" s="8" t="s">
        <v>33</v>
      </c>
      <c r="G1729" s="9" t="n">
        <v>183100</v>
      </c>
      <c r="H1729" s="8" t="n">
        <v>48</v>
      </c>
      <c r="I1729" s="8" t="n">
        <v>13</v>
      </c>
      <c r="J1729" s="8" t="n">
        <v>0</v>
      </c>
      <c r="K1729" s="10" t="n">
        <v>0.08</v>
      </c>
      <c r="L1729" s="8" t="s">
        <v>39</v>
      </c>
      <c r="M1729" s="11" t="n">
        <f aca="false">IF(AND(H1729&lt;=Criteria!$C$6,J1729&lt;=Criteria!$C$7,L1729="Yes",OR(C1729&lt;&gt;"Catering",K1729&gt;=Criteria!$C$8),D1729&lt;&gt;Criteria!$C$9),1,0)</f>
        <v>1</v>
      </c>
    </row>
    <row r="1730" customFormat="false" ht="15" hidden="false" customHeight="false" outlineLevel="0" collapsed="false">
      <c r="A1730" s="12" t="s">
        <v>3372</v>
      </c>
      <c r="B1730" s="12" t="s">
        <v>3373</v>
      </c>
      <c r="C1730" s="12" t="s">
        <v>32</v>
      </c>
      <c r="D1730" s="12" t="s">
        <v>42</v>
      </c>
      <c r="E1730" s="12" t="s">
        <v>38</v>
      </c>
      <c r="F1730" s="12" t="s">
        <v>33</v>
      </c>
      <c r="G1730" s="13" t="n">
        <v>227300</v>
      </c>
      <c r="H1730" s="12" t="n">
        <v>72</v>
      </c>
      <c r="I1730" s="12" t="n">
        <v>26</v>
      </c>
      <c r="J1730" s="12" t="n">
        <v>0</v>
      </c>
      <c r="K1730" s="14" t="n">
        <v>0.1</v>
      </c>
      <c r="L1730" s="12" t="s">
        <v>39</v>
      </c>
      <c r="M1730" s="15" t="n">
        <f aca="false">IF(AND(H1730&lt;=Criteria!$C$6,J1730&lt;=Criteria!$C$7,L1730="Yes",OR(C1730&lt;&gt;"Catering",K1730&gt;=Criteria!$C$8),D1730&lt;&gt;Criteria!$C$9),1,0)</f>
        <v>1</v>
      </c>
    </row>
    <row r="1731" customFormat="false" ht="15" hidden="false" customHeight="false" outlineLevel="0" collapsed="false">
      <c r="A1731" s="8" t="s">
        <v>3374</v>
      </c>
      <c r="B1731" s="8" t="s">
        <v>3375</v>
      </c>
      <c r="C1731" s="8" t="s">
        <v>32</v>
      </c>
      <c r="D1731" s="8" t="s">
        <v>42</v>
      </c>
      <c r="E1731" s="8" t="s">
        <v>38</v>
      </c>
      <c r="F1731" s="8" t="s">
        <v>33</v>
      </c>
      <c r="G1731" s="9" t="n">
        <v>121200</v>
      </c>
      <c r="H1731" s="8" t="n">
        <v>72</v>
      </c>
      <c r="I1731" s="8" t="n">
        <v>43</v>
      </c>
      <c r="J1731" s="8" t="n">
        <v>0</v>
      </c>
      <c r="K1731" s="10" t="n">
        <v>0.23</v>
      </c>
      <c r="L1731" s="8" t="s">
        <v>39</v>
      </c>
      <c r="M1731" s="11" t="n">
        <f aca="false">IF(AND(H1731&lt;=Criteria!$C$6,J1731&lt;=Criteria!$C$7,L1731="Yes",OR(C1731&lt;&gt;"Catering",K1731&gt;=Criteria!$C$8),D1731&lt;&gt;Criteria!$C$9),1,0)</f>
        <v>1</v>
      </c>
    </row>
    <row r="1732" customFormat="false" ht="15" hidden="false" customHeight="false" outlineLevel="0" collapsed="false">
      <c r="A1732" s="12" t="s">
        <v>3376</v>
      </c>
      <c r="B1732" s="12" t="s">
        <v>3377</v>
      </c>
      <c r="C1732" s="12" t="s">
        <v>32</v>
      </c>
      <c r="D1732" s="12" t="s">
        <v>108</v>
      </c>
      <c r="E1732" s="12" t="s">
        <v>108</v>
      </c>
      <c r="F1732" s="12" t="s">
        <v>33</v>
      </c>
      <c r="G1732" s="13" t="n">
        <v>84600</v>
      </c>
      <c r="H1732" s="12" t="n">
        <v>60</v>
      </c>
      <c r="I1732" s="12" t="n">
        <v>39</v>
      </c>
      <c r="J1732" s="12" t="n">
        <v>0</v>
      </c>
      <c r="K1732" s="14" t="n">
        <v>0.2</v>
      </c>
      <c r="L1732" s="12" t="s">
        <v>39</v>
      </c>
      <c r="M1732" s="15" t="n">
        <f aca="false">IF(AND(H1732&lt;=Criteria!$C$6,J1732&lt;=Criteria!$C$7,L1732="Yes",OR(C1732&lt;&gt;"Catering",K1732&gt;=Criteria!$C$8),D1732&lt;&gt;Criteria!$C$9),1,0)</f>
        <v>1</v>
      </c>
    </row>
    <row r="1733" customFormat="false" ht="15" hidden="false" customHeight="false" outlineLevel="0" collapsed="false">
      <c r="A1733" s="8" t="s">
        <v>3378</v>
      </c>
      <c r="B1733" s="8" t="s">
        <v>3379</v>
      </c>
      <c r="C1733" s="8" t="s">
        <v>32</v>
      </c>
      <c r="D1733" s="8" t="s">
        <v>48</v>
      </c>
      <c r="E1733" s="8" t="s">
        <v>38</v>
      </c>
      <c r="F1733" s="8" t="s">
        <v>33</v>
      </c>
      <c r="G1733" s="9" t="n">
        <v>180900</v>
      </c>
      <c r="H1733" s="8" t="n">
        <v>72</v>
      </c>
      <c r="I1733" s="8" t="n">
        <v>22</v>
      </c>
      <c r="J1733" s="8" t="n">
        <v>0</v>
      </c>
      <c r="K1733" s="10" t="n">
        <v>0.07</v>
      </c>
      <c r="L1733" s="8" t="s">
        <v>39</v>
      </c>
      <c r="M1733" s="11" t="n">
        <f aca="false">IF(AND(H1733&lt;=Criteria!$C$6,J1733&lt;=Criteria!$C$7,L1733="Yes",OR(C1733&lt;&gt;"Catering",K1733&gt;=Criteria!$C$8),D1733&lt;&gt;Criteria!$C$9),1,0)</f>
        <v>1</v>
      </c>
    </row>
    <row r="1734" customFormat="false" ht="15" hidden="false" customHeight="false" outlineLevel="0" collapsed="false">
      <c r="A1734" s="12" t="s">
        <v>3380</v>
      </c>
      <c r="B1734" s="12" t="s">
        <v>3355</v>
      </c>
      <c r="C1734" s="12" t="s">
        <v>22</v>
      </c>
      <c r="D1734" s="12" t="s">
        <v>48</v>
      </c>
      <c r="E1734" s="12" t="s">
        <v>38</v>
      </c>
      <c r="F1734" s="12" t="s">
        <v>33</v>
      </c>
      <c r="G1734" s="13" t="n">
        <v>21300</v>
      </c>
      <c r="H1734" s="12" t="n">
        <v>36</v>
      </c>
      <c r="I1734" s="12" t="n">
        <v>14</v>
      </c>
      <c r="J1734" s="12" t="n">
        <v>0</v>
      </c>
      <c r="K1734" s="14" t="n">
        <v>0.17</v>
      </c>
      <c r="L1734" s="12" t="s">
        <v>39</v>
      </c>
      <c r="M1734" s="15" t="n">
        <f aca="false">IF(AND(H1734&lt;=Criteria!$C$6,J1734&lt;=Criteria!$C$7,L1734="Yes",OR(C1734&lt;&gt;"Catering",K1734&gt;=Criteria!$C$8),D1734&lt;&gt;Criteria!$C$9),1,0)</f>
        <v>1</v>
      </c>
    </row>
    <row r="1735" customFormat="false" ht="15" hidden="false" customHeight="false" outlineLevel="0" collapsed="false">
      <c r="A1735" s="8" t="s">
        <v>3381</v>
      </c>
      <c r="B1735" s="8" t="s">
        <v>3382</v>
      </c>
      <c r="C1735" s="8" t="s">
        <v>22</v>
      </c>
      <c r="D1735" s="8" t="s">
        <v>42</v>
      </c>
      <c r="E1735" s="8" t="s">
        <v>38</v>
      </c>
      <c r="F1735" s="8" t="s">
        <v>53</v>
      </c>
      <c r="G1735" s="9" t="n">
        <v>88600</v>
      </c>
      <c r="H1735" s="8" t="n">
        <v>36</v>
      </c>
      <c r="I1735" s="8" t="n">
        <v>10</v>
      </c>
      <c r="J1735" s="8" t="n">
        <v>0</v>
      </c>
      <c r="K1735" s="10" t="n">
        <v>0.12</v>
      </c>
      <c r="L1735" s="8" t="s">
        <v>39</v>
      </c>
      <c r="M1735" s="11" t="n">
        <f aca="false">IF(AND(H1735&lt;=Criteria!$C$6,J1735&lt;=Criteria!$C$7,L1735="Yes",OR(C1735&lt;&gt;"Catering",K1735&gt;=Criteria!$C$8),D1735&lt;&gt;Criteria!$C$9),1,0)</f>
        <v>1</v>
      </c>
    </row>
    <row r="1736" customFormat="false" ht="15" hidden="false" customHeight="false" outlineLevel="0" collapsed="false">
      <c r="A1736" s="12" t="s">
        <v>3383</v>
      </c>
      <c r="B1736" s="12" t="s">
        <v>3384</v>
      </c>
      <c r="C1736" s="12" t="s">
        <v>32</v>
      </c>
      <c r="D1736" s="12" t="s">
        <v>42</v>
      </c>
      <c r="E1736" s="12" t="s">
        <v>38</v>
      </c>
      <c r="F1736" s="12" t="s">
        <v>33</v>
      </c>
      <c r="G1736" s="13" t="n">
        <v>154200</v>
      </c>
      <c r="H1736" s="12" t="n">
        <v>48</v>
      </c>
      <c r="I1736" s="12" t="n">
        <v>16</v>
      </c>
      <c r="J1736" s="12" t="n">
        <v>0</v>
      </c>
      <c r="K1736" s="14" t="n">
        <v>0.12</v>
      </c>
      <c r="L1736" s="12" t="s">
        <v>39</v>
      </c>
      <c r="M1736" s="15" t="n">
        <f aca="false">IF(AND(H1736&lt;=Criteria!$C$6,J1736&lt;=Criteria!$C$7,L1736="Yes",OR(C1736&lt;&gt;"Catering",K1736&gt;=Criteria!$C$8),D1736&lt;&gt;Criteria!$C$9),1,0)</f>
        <v>1</v>
      </c>
    </row>
    <row r="1737" customFormat="false" ht="15" hidden="false" customHeight="false" outlineLevel="0" collapsed="false">
      <c r="A1737" s="8" t="s">
        <v>3385</v>
      </c>
      <c r="B1737" s="8" t="s">
        <v>3386</v>
      </c>
      <c r="C1737" s="8" t="s">
        <v>32</v>
      </c>
      <c r="D1737" s="8" t="s">
        <v>23</v>
      </c>
      <c r="E1737" s="8" t="s">
        <v>24</v>
      </c>
      <c r="F1737" s="8" t="s">
        <v>33</v>
      </c>
      <c r="G1737" s="9" t="n">
        <v>214300</v>
      </c>
      <c r="H1737" s="8" t="n">
        <v>36</v>
      </c>
      <c r="I1737" s="8" t="n">
        <v>32</v>
      </c>
      <c r="J1737" s="8" t="n">
        <v>0</v>
      </c>
      <c r="K1737" s="10" t="n">
        <v>0.24</v>
      </c>
      <c r="L1737" s="8" t="s">
        <v>39</v>
      </c>
      <c r="M1737" s="11" t="n">
        <f aca="false">IF(AND(H1737&lt;=Criteria!$C$6,J1737&lt;=Criteria!$C$7,L1737="Yes",OR(C1737&lt;&gt;"Catering",K1737&gt;=Criteria!$C$8),D1737&lt;&gt;Criteria!$C$9),1,0)</f>
        <v>0</v>
      </c>
    </row>
    <row r="1738" customFormat="false" ht="15" hidden="false" customHeight="false" outlineLevel="0" collapsed="false">
      <c r="A1738" s="12" t="s">
        <v>3387</v>
      </c>
      <c r="B1738" s="12" t="s">
        <v>3388</v>
      </c>
      <c r="C1738" s="12" t="s">
        <v>22</v>
      </c>
      <c r="D1738" s="12" t="s">
        <v>37</v>
      </c>
      <c r="E1738" s="12" t="s">
        <v>38</v>
      </c>
      <c r="F1738" s="12" t="s">
        <v>25</v>
      </c>
      <c r="G1738" s="13" t="n">
        <v>83700</v>
      </c>
      <c r="H1738" s="12" t="n">
        <v>48</v>
      </c>
      <c r="I1738" s="12" t="n">
        <v>34</v>
      </c>
      <c r="J1738" s="12" t="n">
        <v>0</v>
      </c>
      <c r="K1738" s="14" t="n">
        <v>0.1</v>
      </c>
      <c r="L1738" s="12" t="s">
        <v>39</v>
      </c>
      <c r="M1738" s="15" t="n">
        <f aca="false">IF(AND(H1738&lt;=Criteria!$C$6,J1738&lt;=Criteria!$C$7,L1738="Yes",OR(C1738&lt;&gt;"Catering",K1738&gt;=Criteria!$C$8),D1738&lt;&gt;Criteria!$C$9),1,0)</f>
        <v>1</v>
      </c>
    </row>
    <row r="1739" customFormat="false" ht="15" hidden="false" customHeight="false" outlineLevel="0" collapsed="false">
      <c r="A1739" s="8" t="s">
        <v>3389</v>
      </c>
      <c r="B1739" s="8" t="s">
        <v>3390</v>
      </c>
      <c r="C1739" s="8" t="s">
        <v>22</v>
      </c>
      <c r="D1739" s="8" t="s">
        <v>42</v>
      </c>
      <c r="E1739" s="8" t="s">
        <v>38</v>
      </c>
      <c r="F1739" s="8" t="s">
        <v>33</v>
      </c>
      <c r="G1739" s="9" t="n">
        <v>96000</v>
      </c>
      <c r="H1739" s="8" t="n">
        <v>36</v>
      </c>
      <c r="I1739" s="8" t="n">
        <v>26</v>
      </c>
      <c r="J1739" s="8" t="n">
        <v>0</v>
      </c>
      <c r="K1739" s="10" t="n">
        <v>0.24</v>
      </c>
      <c r="L1739" s="8" t="s">
        <v>39</v>
      </c>
      <c r="M1739" s="11" t="n">
        <f aca="false">IF(AND(H1739&lt;=Criteria!$C$6,J1739&lt;=Criteria!$C$7,L1739="Yes",OR(C1739&lt;&gt;"Catering",K1739&gt;=Criteria!$C$8),D1739&lt;&gt;Criteria!$C$9),1,0)</f>
        <v>1</v>
      </c>
    </row>
    <row r="1740" customFormat="false" ht="15" hidden="false" customHeight="false" outlineLevel="0" collapsed="false">
      <c r="A1740" s="12" t="s">
        <v>3391</v>
      </c>
      <c r="B1740" s="12" t="s">
        <v>3392</v>
      </c>
      <c r="C1740" s="12" t="s">
        <v>32</v>
      </c>
      <c r="D1740" s="12" t="s">
        <v>48</v>
      </c>
      <c r="E1740" s="12" t="s">
        <v>38</v>
      </c>
      <c r="F1740" s="12" t="s">
        <v>53</v>
      </c>
      <c r="G1740" s="13" t="n">
        <v>194000</v>
      </c>
      <c r="H1740" s="12" t="n">
        <v>60</v>
      </c>
      <c r="I1740" s="12" t="n">
        <v>33</v>
      </c>
      <c r="J1740" s="12" t="n">
        <v>0</v>
      </c>
      <c r="K1740" s="14" t="n">
        <v>0.17</v>
      </c>
      <c r="L1740" s="12" t="s">
        <v>39</v>
      </c>
      <c r="M1740" s="15" t="n">
        <f aca="false">IF(AND(H1740&lt;=Criteria!$C$6,J1740&lt;=Criteria!$C$7,L1740="Yes",OR(C1740&lt;&gt;"Catering",K1740&gt;=Criteria!$C$8),D1740&lt;&gt;Criteria!$C$9),1,0)</f>
        <v>1</v>
      </c>
    </row>
    <row r="1741" customFormat="false" ht="15" hidden="false" customHeight="false" outlineLevel="0" collapsed="false">
      <c r="A1741" s="8" t="s">
        <v>3393</v>
      </c>
      <c r="B1741" s="8" t="s">
        <v>3394</v>
      </c>
      <c r="C1741" s="8" t="s">
        <v>32</v>
      </c>
      <c r="D1741" s="8" t="s">
        <v>42</v>
      </c>
      <c r="E1741" s="8" t="s">
        <v>38</v>
      </c>
      <c r="F1741" s="8" t="s">
        <v>25</v>
      </c>
      <c r="G1741" s="9" t="n">
        <v>231800</v>
      </c>
      <c r="H1741" s="8" t="n">
        <v>84</v>
      </c>
      <c r="I1741" s="8" t="n">
        <v>73</v>
      </c>
      <c r="J1741" s="8" t="n">
        <v>0</v>
      </c>
      <c r="K1741" s="10" t="n">
        <v>0.2</v>
      </c>
      <c r="L1741" s="8" t="s">
        <v>39</v>
      </c>
      <c r="M1741" s="11" t="n">
        <f aca="false">IF(AND(H1741&lt;=Criteria!$C$6,J1741&lt;=Criteria!$C$7,L1741="Yes",OR(C1741&lt;&gt;"Catering",K1741&gt;=Criteria!$C$8),D1741&lt;&gt;Criteria!$C$9),1,0)</f>
        <v>0</v>
      </c>
    </row>
    <row r="1742" customFormat="false" ht="15" hidden="false" customHeight="false" outlineLevel="0" collapsed="false">
      <c r="A1742" s="12" t="s">
        <v>3395</v>
      </c>
      <c r="B1742" s="12" t="s">
        <v>3396</v>
      </c>
      <c r="C1742" s="12" t="s">
        <v>22</v>
      </c>
      <c r="D1742" s="12" t="s">
        <v>108</v>
      </c>
      <c r="E1742" s="12" t="s">
        <v>108</v>
      </c>
      <c r="F1742" s="12" t="s">
        <v>25</v>
      </c>
      <c r="G1742" s="13" t="n">
        <v>37200</v>
      </c>
      <c r="H1742" s="12" t="n">
        <v>72</v>
      </c>
      <c r="I1742" s="12" t="n">
        <v>49</v>
      </c>
      <c r="J1742" s="12" t="n">
        <v>0</v>
      </c>
      <c r="K1742" s="14" t="n">
        <v>0.17</v>
      </c>
      <c r="L1742" s="12" t="s">
        <v>39</v>
      </c>
      <c r="M1742" s="15" t="n">
        <f aca="false">IF(AND(H1742&lt;=Criteria!$C$6,J1742&lt;=Criteria!$C$7,L1742="Yes",OR(C1742&lt;&gt;"Catering",K1742&gt;=Criteria!$C$8),D1742&lt;&gt;Criteria!$C$9),1,0)</f>
        <v>1</v>
      </c>
    </row>
    <row r="1743" customFormat="false" ht="15" hidden="false" customHeight="false" outlineLevel="0" collapsed="false">
      <c r="A1743" s="8" t="s">
        <v>3397</v>
      </c>
      <c r="B1743" s="8" t="s">
        <v>3398</v>
      </c>
      <c r="C1743" s="8" t="s">
        <v>32</v>
      </c>
      <c r="D1743" s="8" t="s">
        <v>42</v>
      </c>
      <c r="E1743" s="8" t="s">
        <v>38</v>
      </c>
      <c r="F1743" s="8" t="s">
        <v>25</v>
      </c>
      <c r="G1743" s="9" t="n">
        <v>105900</v>
      </c>
      <c r="H1743" s="8" t="n">
        <v>60</v>
      </c>
      <c r="I1743" s="8" t="n">
        <v>28</v>
      </c>
      <c r="J1743" s="8" t="n">
        <v>0</v>
      </c>
      <c r="K1743" s="10" t="n">
        <v>0.22</v>
      </c>
      <c r="L1743" s="8" t="s">
        <v>39</v>
      </c>
      <c r="M1743" s="11" t="n">
        <f aca="false">IF(AND(H1743&lt;=Criteria!$C$6,J1743&lt;=Criteria!$C$7,L1743="Yes",OR(C1743&lt;&gt;"Catering",K1743&gt;=Criteria!$C$8),D1743&lt;&gt;Criteria!$C$9),1,0)</f>
        <v>1</v>
      </c>
    </row>
    <row r="1744" customFormat="false" ht="15" hidden="false" customHeight="false" outlineLevel="0" collapsed="false">
      <c r="A1744" s="12" t="s">
        <v>3399</v>
      </c>
      <c r="B1744" s="12" t="s">
        <v>3400</v>
      </c>
      <c r="C1744" s="12" t="s">
        <v>32</v>
      </c>
      <c r="D1744" s="12" t="s">
        <v>42</v>
      </c>
      <c r="E1744" s="12" t="s">
        <v>38</v>
      </c>
      <c r="F1744" s="12" t="s">
        <v>33</v>
      </c>
      <c r="G1744" s="13" t="n">
        <v>103700</v>
      </c>
      <c r="H1744" s="12" t="n">
        <v>60</v>
      </c>
      <c r="I1744" s="12" t="n">
        <v>34</v>
      </c>
      <c r="J1744" s="12" t="n">
        <v>0</v>
      </c>
      <c r="K1744" s="14" t="n">
        <v>0.18</v>
      </c>
      <c r="L1744" s="12" t="s">
        <v>39</v>
      </c>
      <c r="M1744" s="15" t="n">
        <f aca="false">IF(AND(H1744&lt;=Criteria!$C$6,J1744&lt;=Criteria!$C$7,L1744="Yes",OR(C1744&lt;&gt;"Catering",K1744&gt;=Criteria!$C$8),D1744&lt;&gt;Criteria!$C$9),1,0)</f>
        <v>1</v>
      </c>
    </row>
    <row r="1745" customFormat="false" ht="15" hidden="false" customHeight="false" outlineLevel="0" collapsed="false">
      <c r="A1745" s="8" t="s">
        <v>3401</v>
      </c>
      <c r="B1745" s="8" t="s">
        <v>3402</v>
      </c>
      <c r="C1745" s="8" t="s">
        <v>32</v>
      </c>
      <c r="D1745" s="8" t="s">
        <v>42</v>
      </c>
      <c r="E1745" s="8" t="s">
        <v>38</v>
      </c>
      <c r="F1745" s="8" t="s">
        <v>25</v>
      </c>
      <c r="G1745" s="9" t="n">
        <v>138500</v>
      </c>
      <c r="H1745" s="8" t="n">
        <v>60</v>
      </c>
      <c r="I1745" s="8" t="n">
        <v>39</v>
      </c>
      <c r="J1745" s="8" t="n">
        <v>0</v>
      </c>
      <c r="K1745" s="10" t="n">
        <v>0.09</v>
      </c>
      <c r="L1745" s="8" t="s">
        <v>39</v>
      </c>
      <c r="M1745" s="11" t="n">
        <f aca="false">IF(AND(H1745&lt;=Criteria!$C$6,J1745&lt;=Criteria!$C$7,L1745="Yes",OR(C1745&lt;&gt;"Catering",K1745&gt;=Criteria!$C$8),D1745&lt;&gt;Criteria!$C$9),1,0)</f>
        <v>1</v>
      </c>
    </row>
    <row r="1746" customFormat="false" ht="15" hidden="false" customHeight="false" outlineLevel="0" collapsed="false">
      <c r="A1746" s="12" t="s">
        <v>3403</v>
      </c>
      <c r="B1746" s="12" t="s">
        <v>3404</v>
      </c>
      <c r="C1746" s="12" t="s">
        <v>32</v>
      </c>
      <c r="D1746" s="12" t="s">
        <v>61</v>
      </c>
      <c r="E1746" s="12" t="s">
        <v>24</v>
      </c>
      <c r="F1746" s="12" t="s">
        <v>33</v>
      </c>
      <c r="G1746" s="13" t="n">
        <v>109700</v>
      </c>
      <c r="H1746" s="12" t="n">
        <v>60</v>
      </c>
      <c r="I1746" s="12" t="n">
        <v>55</v>
      </c>
      <c r="J1746" s="12" t="n">
        <v>0</v>
      </c>
      <c r="K1746" s="14" t="n">
        <v>0.12</v>
      </c>
      <c r="L1746" s="12" t="s">
        <v>39</v>
      </c>
      <c r="M1746" s="15" t="n">
        <f aca="false">IF(AND(H1746&lt;=Criteria!$C$6,J1746&lt;=Criteria!$C$7,L1746="Yes",OR(C1746&lt;&gt;"Catering",K1746&gt;=Criteria!$C$8),D1746&lt;&gt;Criteria!$C$9),1,0)</f>
        <v>1</v>
      </c>
    </row>
    <row r="1747" customFormat="false" ht="15" hidden="false" customHeight="false" outlineLevel="0" collapsed="false">
      <c r="A1747" s="8" t="s">
        <v>3405</v>
      </c>
      <c r="B1747" s="8" t="s">
        <v>3355</v>
      </c>
      <c r="C1747" s="8" t="s">
        <v>32</v>
      </c>
      <c r="D1747" s="8" t="s">
        <v>48</v>
      </c>
      <c r="E1747" s="8" t="s">
        <v>38</v>
      </c>
      <c r="F1747" s="8" t="s">
        <v>25</v>
      </c>
      <c r="G1747" s="9" t="n">
        <v>89700</v>
      </c>
      <c r="H1747" s="8" t="n">
        <v>48</v>
      </c>
      <c r="I1747" s="8" t="n">
        <v>20</v>
      </c>
      <c r="J1747" s="8" t="n">
        <v>0</v>
      </c>
      <c r="K1747" s="10" t="n">
        <v>0.18</v>
      </c>
      <c r="L1747" s="8" t="s">
        <v>39</v>
      </c>
      <c r="M1747" s="11" t="n">
        <f aca="false">IF(AND(H1747&lt;=Criteria!$C$6,J1747&lt;=Criteria!$C$7,L1747="Yes",OR(C1747&lt;&gt;"Catering",K1747&gt;=Criteria!$C$8),D1747&lt;&gt;Criteria!$C$9),1,0)</f>
        <v>1</v>
      </c>
    </row>
    <row r="1748" customFormat="false" ht="15" hidden="false" customHeight="false" outlineLevel="0" collapsed="false">
      <c r="A1748" s="12" t="s">
        <v>3406</v>
      </c>
      <c r="B1748" s="12" t="s">
        <v>3407</v>
      </c>
      <c r="C1748" s="12" t="s">
        <v>32</v>
      </c>
      <c r="D1748" s="12" t="s">
        <v>23</v>
      </c>
      <c r="E1748" s="12" t="s">
        <v>24</v>
      </c>
      <c r="F1748" s="12" t="s">
        <v>25</v>
      </c>
      <c r="G1748" s="13" t="n">
        <v>150000</v>
      </c>
      <c r="H1748" s="12" t="n">
        <v>48</v>
      </c>
      <c r="I1748" s="12" t="n">
        <v>38</v>
      </c>
      <c r="J1748" s="12" t="n">
        <v>0</v>
      </c>
      <c r="K1748" s="14" t="n">
        <v>0.24</v>
      </c>
      <c r="L1748" s="12" t="s">
        <v>39</v>
      </c>
      <c r="M1748" s="15" t="n">
        <f aca="false">IF(AND(H1748&lt;=Criteria!$C$6,J1748&lt;=Criteria!$C$7,L1748="Yes",OR(C1748&lt;&gt;"Catering",K1748&gt;=Criteria!$C$8),D1748&lt;&gt;Criteria!$C$9),1,0)</f>
        <v>0</v>
      </c>
    </row>
    <row r="1749" customFormat="false" ht="15" hidden="false" customHeight="false" outlineLevel="0" collapsed="false">
      <c r="A1749" s="8" t="s">
        <v>3408</v>
      </c>
      <c r="B1749" s="8" t="s">
        <v>3409</v>
      </c>
      <c r="C1749" s="8" t="s">
        <v>32</v>
      </c>
      <c r="D1749" s="8" t="s">
        <v>48</v>
      </c>
      <c r="E1749" s="8" t="s">
        <v>38</v>
      </c>
      <c r="F1749" s="8" t="s">
        <v>33</v>
      </c>
      <c r="G1749" s="9" t="n">
        <v>191300</v>
      </c>
      <c r="H1749" s="8" t="n">
        <v>48</v>
      </c>
      <c r="I1749" s="8" t="n">
        <v>28</v>
      </c>
      <c r="J1749" s="8" t="n">
        <v>0</v>
      </c>
      <c r="K1749" s="10" t="n">
        <v>0.15</v>
      </c>
      <c r="L1749" s="8" t="s">
        <v>39</v>
      </c>
      <c r="M1749" s="11" t="n">
        <f aca="false">IF(AND(H1749&lt;=Criteria!$C$6,J1749&lt;=Criteria!$C$7,L1749="Yes",OR(C1749&lt;&gt;"Catering",K1749&gt;=Criteria!$C$8),D1749&lt;&gt;Criteria!$C$9),1,0)</f>
        <v>1</v>
      </c>
    </row>
    <row r="1750" customFormat="false" ht="15" hidden="false" customHeight="false" outlineLevel="0" collapsed="false">
      <c r="A1750" s="12" t="s">
        <v>3410</v>
      </c>
      <c r="B1750" s="12" t="s">
        <v>3411</v>
      </c>
      <c r="C1750" s="12" t="s">
        <v>32</v>
      </c>
      <c r="D1750" s="12" t="s">
        <v>42</v>
      </c>
      <c r="E1750" s="12" t="s">
        <v>38</v>
      </c>
      <c r="F1750" s="12" t="s">
        <v>25</v>
      </c>
      <c r="G1750" s="13" t="n">
        <v>148600</v>
      </c>
      <c r="H1750" s="12" t="n">
        <v>48</v>
      </c>
      <c r="I1750" s="12" t="n">
        <v>26</v>
      </c>
      <c r="J1750" s="12" t="n">
        <v>0</v>
      </c>
      <c r="K1750" s="14" t="n">
        <v>0.08</v>
      </c>
      <c r="L1750" s="12" t="s">
        <v>39</v>
      </c>
      <c r="M1750" s="15" t="n">
        <f aca="false">IF(AND(H1750&lt;=Criteria!$C$6,J1750&lt;=Criteria!$C$7,L1750="Yes",OR(C1750&lt;&gt;"Catering",K1750&gt;=Criteria!$C$8),D1750&lt;&gt;Criteria!$C$9),1,0)</f>
        <v>1</v>
      </c>
    </row>
    <row r="1751" customFormat="false" ht="15" hidden="false" customHeight="false" outlineLevel="0" collapsed="false">
      <c r="A1751" s="8" t="s">
        <v>3412</v>
      </c>
      <c r="B1751" s="8" t="s">
        <v>3413</v>
      </c>
      <c r="C1751" s="8" t="s">
        <v>32</v>
      </c>
      <c r="D1751" s="8" t="s">
        <v>42</v>
      </c>
      <c r="E1751" s="8" t="s">
        <v>38</v>
      </c>
      <c r="F1751" s="8" t="s">
        <v>33</v>
      </c>
      <c r="G1751" s="9" t="n">
        <v>234900</v>
      </c>
      <c r="H1751" s="8" t="n">
        <v>60</v>
      </c>
      <c r="I1751" s="8" t="n">
        <v>30</v>
      </c>
      <c r="J1751" s="8" t="n">
        <v>0</v>
      </c>
      <c r="K1751" s="10" t="n">
        <v>0.22</v>
      </c>
      <c r="L1751" s="8" t="s">
        <v>39</v>
      </c>
      <c r="M1751" s="11" t="n">
        <f aca="false">IF(AND(H1751&lt;=Criteria!$C$6,J1751&lt;=Criteria!$C$7,L1751="Yes",OR(C1751&lt;&gt;"Catering",K1751&gt;=Criteria!$C$8),D1751&lt;&gt;Criteria!$C$9),1,0)</f>
        <v>1</v>
      </c>
    </row>
    <row r="1752" customFormat="false" ht="15" hidden="false" customHeight="false" outlineLevel="0" collapsed="false">
      <c r="A1752" s="12" t="s">
        <v>3414</v>
      </c>
      <c r="B1752" s="12" t="s">
        <v>3415</v>
      </c>
      <c r="C1752" s="12" t="s">
        <v>32</v>
      </c>
      <c r="D1752" s="12" t="s">
        <v>48</v>
      </c>
      <c r="E1752" s="12" t="s">
        <v>38</v>
      </c>
      <c r="F1752" s="12" t="s">
        <v>33</v>
      </c>
      <c r="G1752" s="13" t="n">
        <v>230600</v>
      </c>
      <c r="H1752" s="12" t="n">
        <v>60</v>
      </c>
      <c r="I1752" s="12" t="n">
        <v>45</v>
      </c>
      <c r="J1752" s="12" t="n">
        <v>0</v>
      </c>
      <c r="K1752" s="14" t="n">
        <v>0.24</v>
      </c>
      <c r="L1752" s="12" t="s">
        <v>39</v>
      </c>
      <c r="M1752" s="15" t="n">
        <f aca="false">IF(AND(H1752&lt;=Criteria!$C$6,J1752&lt;=Criteria!$C$7,L1752="Yes",OR(C1752&lt;&gt;"Catering",K1752&gt;=Criteria!$C$8),D1752&lt;&gt;Criteria!$C$9),1,0)</f>
        <v>1</v>
      </c>
    </row>
    <row r="1753" customFormat="false" ht="15" hidden="false" customHeight="false" outlineLevel="0" collapsed="false">
      <c r="A1753" s="8" t="s">
        <v>3416</v>
      </c>
      <c r="B1753" s="8" t="s">
        <v>3417</v>
      </c>
      <c r="C1753" s="8" t="s">
        <v>32</v>
      </c>
      <c r="D1753" s="8" t="s">
        <v>61</v>
      </c>
      <c r="E1753" s="8" t="s">
        <v>24</v>
      </c>
      <c r="F1753" s="8" t="s">
        <v>33</v>
      </c>
      <c r="G1753" s="9" t="n">
        <v>61800</v>
      </c>
      <c r="H1753" s="8" t="n">
        <v>60</v>
      </c>
      <c r="I1753" s="8" t="n">
        <v>42</v>
      </c>
      <c r="J1753" s="8" t="n">
        <v>0</v>
      </c>
      <c r="K1753" s="10" t="n">
        <v>0.06</v>
      </c>
      <c r="L1753" s="8" t="s">
        <v>39</v>
      </c>
      <c r="M1753" s="11" t="n">
        <f aca="false">IF(AND(H1753&lt;=Criteria!$C$6,J1753&lt;=Criteria!$C$7,L1753="Yes",OR(C1753&lt;&gt;"Catering",K1753&gt;=Criteria!$C$8),D1753&lt;&gt;Criteria!$C$9),1,0)</f>
        <v>1</v>
      </c>
    </row>
    <row r="1754" customFormat="false" ht="15" hidden="false" customHeight="false" outlineLevel="0" collapsed="false">
      <c r="A1754" s="12" t="s">
        <v>3418</v>
      </c>
      <c r="B1754" s="12" t="s">
        <v>3419</v>
      </c>
      <c r="C1754" s="12" t="s">
        <v>36</v>
      </c>
      <c r="D1754" s="12" t="s">
        <v>37</v>
      </c>
      <c r="E1754" s="12" t="s">
        <v>38</v>
      </c>
      <c r="F1754" s="12" t="s">
        <v>25</v>
      </c>
      <c r="G1754" s="13" t="n">
        <v>239600</v>
      </c>
      <c r="H1754" s="12" t="n">
        <v>48</v>
      </c>
      <c r="I1754" s="12" t="n">
        <v>14</v>
      </c>
      <c r="J1754" s="12" t="n">
        <v>0</v>
      </c>
      <c r="K1754" s="14" t="n">
        <v>0.14</v>
      </c>
      <c r="L1754" s="12" t="s">
        <v>39</v>
      </c>
      <c r="M1754" s="15" t="n">
        <f aca="false">IF(AND(H1754&lt;=Criteria!$C$6,J1754&lt;=Criteria!$C$7,L1754="Yes",OR(C1754&lt;&gt;"Catering",K1754&gt;=Criteria!$C$8),D1754&lt;&gt;Criteria!$C$9),1,0)</f>
        <v>1</v>
      </c>
    </row>
    <row r="1755" customFormat="false" ht="15" hidden="false" customHeight="false" outlineLevel="0" collapsed="false">
      <c r="A1755" s="8" t="s">
        <v>3420</v>
      </c>
      <c r="B1755" s="8" t="s">
        <v>3421</v>
      </c>
      <c r="C1755" s="8" t="s">
        <v>32</v>
      </c>
      <c r="D1755" s="8" t="s">
        <v>37</v>
      </c>
      <c r="E1755" s="8" t="s">
        <v>38</v>
      </c>
      <c r="F1755" s="8" t="s">
        <v>33</v>
      </c>
      <c r="G1755" s="9" t="n">
        <v>162400</v>
      </c>
      <c r="H1755" s="8" t="n">
        <v>72</v>
      </c>
      <c r="I1755" s="8" t="n">
        <v>26</v>
      </c>
      <c r="J1755" s="8" t="n">
        <v>0</v>
      </c>
      <c r="K1755" s="10" t="n">
        <v>0.06</v>
      </c>
      <c r="L1755" s="8" t="s">
        <v>39</v>
      </c>
      <c r="M1755" s="11" t="n">
        <f aca="false">IF(AND(H1755&lt;=Criteria!$C$6,J1755&lt;=Criteria!$C$7,L1755="Yes",OR(C1755&lt;&gt;"Catering",K1755&gt;=Criteria!$C$8),D1755&lt;&gt;Criteria!$C$9),1,0)</f>
        <v>1</v>
      </c>
    </row>
    <row r="1756" customFormat="false" ht="15" hidden="false" customHeight="false" outlineLevel="0" collapsed="false">
      <c r="A1756" s="12" t="s">
        <v>3422</v>
      </c>
      <c r="B1756" s="12" t="s">
        <v>3423</v>
      </c>
      <c r="C1756" s="12" t="s">
        <v>22</v>
      </c>
      <c r="D1756" s="12" t="s">
        <v>48</v>
      </c>
      <c r="E1756" s="12" t="s">
        <v>38</v>
      </c>
      <c r="F1756" s="12" t="s">
        <v>33</v>
      </c>
      <c r="G1756" s="13" t="n">
        <v>100200</v>
      </c>
      <c r="H1756" s="12" t="n">
        <v>60</v>
      </c>
      <c r="I1756" s="12" t="n">
        <v>16</v>
      </c>
      <c r="J1756" s="12" t="n">
        <v>0</v>
      </c>
      <c r="K1756" s="14" t="n">
        <v>0.21</v>
      </c>
      <c r="L1756" s="12" t="s">
        <v>39</v>
      </c>
      <c r="M1756" s="15" t="n">
        <f aca="false">IF(AND(H1756&lt;=Criteria!$C$6,J1756&lt;=Criteria!$C$7,L1756="Yes",OR(C1756&lt;&gt;"Catering",K1756&gt;=Criteria!$C$8),D1756&lt;&gt;Criteria!$C$9),1,0)</f>
        <v>1</v>
      </c>
    </row>
    <row r="1757" customFormat="false" ht="15" hidden="false" customHeight="false" outlineLevel="0" collapsed="false">
      <c r="A1757" s="8" t="s">
        <v>3424</v>
      </c>
      <c r="B1757" s="8" t="s">
        <v>3425</v>
      </c>
      <c r="C1757" s="8" t="s">
        <v>36</v>
      </c>
      <c r="D1757" s="8" t="s">
        <v>75</v>
      </c>
      <c r="E1757" s="8" t="s">
        <v>24</v>
      </c>
      <c r="F1757" s="8" t="s">
        <v>33</v>
      </c>
      <c r="G1757" s="9" t="n">
        <v>256200</v>
      </c>
      <c r="H1757" s="8" t="n">
        <v>48</v>
      </c>
      <c r="I1757" s="8" t="n">
        <v>45</v>
      </c>
      <c r="J1757" s="8" t="n">
        <v>0</v>
      </c>
      <c r="K1757" s="10" t="n">
        <v>0.14</v>
      </c>
      <c r="L1757" s="8" t="s">
        <v>39</v>
      </c>
      <c r="M1757" s="11" t="n">
        <f aca="false">IF(AND(H1757&lt;=Criteria!$C$6,J1757&lt;=Criteria!$C$7,L1757="Yes",OR(C1757&lt;&gt;"Catering",K1757&gt;=Criteria!$C$8),D1757&lt;&gt;Criteria!$C$9),1,0)</f>
        <v>1</v>
      </c>
    </row>
    <row r="1758" customFormat="false" ht="15" hidden="false" customHeight="false" outlineLevel="0" collapsed="false">
      <c r="A1758" s="12" t="s">
        <v>3426</v>
      </c>
      <c r="B1758" s="12" t="s">
        <v>3427</v>
      </c>
      <c r="C1758" s="12" t="s">
        <v>32</v>
      </c>
      <c r="D1758" s="12" t="s">
        <v>75</v>
      </c>
      <c r="E1758" s="12" t="s">
        <v>24</v>
      </c>
      <c r="F1758" s="12" t="s">
        <v>53</v>
      </c>
      <c r="G1758" s="13" t="n">
        <v>172400</v>
      </c>
      <c r="H1758" s="12" t="n">
        <v>60</v>
      </c>
      <c r="I1758" s="12" t="n">
        <v>28</v>
      </c>
      <c r="J1758" s="12" t="n">
        <v>0</v>
      </c>
      <c r="K1758" s="14" t="n">
        <v>0.13</v>
      </c>
      <c r="L1758" s="12" t="s">
        <v>39</v>
      </c>
      <c r="M1758" s="15" t="n">
        <f aca="false">IF(AND(H1758&lt;=Criteria!$C$6,J1758&lt;=Criteria!$C$7,L1758="Yes",OR(C1758&lt;&gt;"Catering",K1758&gt;=Criteria!$C$8),D1758&lt;&gt;Criteria!$C$9),1,0)</f>
        <v>1</v>
      </c>
    </row>
    <row r="1759" customFormat="false" ht="15" hidden="false" customHeight="false" outlineLevel="0" collapsed="false">
      <c r="A1759" s="8" t="s">
        <v>3428</v>
      </c>
      <c r="B1759" s="8" t="s">
        <v>3429</v>
      </c>
      <c r="C1759" s="8" t="s">
        <v>36</v>
      </c>
      <c r="D1759" s="8" t="s">
        <v>23</v>
      </c>
      <c r="E1759" s="8" t="s">
        <v>24</v>
      </c>
      <c r="F1759" s="8" t="s">
        <v>53</v>
      </c>
      <c r="G1759" s="9" t="n">
        <v>248800</v>
      </c>
      <c r="H1759" s="8" t="n">
        <v>48</v>
      </c>
      <c r="I1759" s="8" t="n">
        <v>26</v>
      </c>
      <c r="J1759" s="8" t="n">
        <v>0</v>
      </c>
      <c r="K1759" s="10" t="n">
        <v>0.14</v>
      </c>
      <c r="L1759" s="8" t="s">
        <v>26</v>
      </c>
      <c r="M1759" s="11" t="n">
        <f aca="false">IF(AND(H1759&lt;=Criteria!$C$6,J1759&lt;=Criteria!$C$7,L1759="Yes",OR(C1759&lt;&gt;"Catering",K1759&gt;=Criteria!$C$8),D1759&lt;&gt;Criteria!$C$9),1,0)</f>
        <v>0</v>
      </c>
    </row>
    <row r="1760" customFormat="false" ht="15" hidden="false" customHeight="false" outlineLevel="0" collapsed="false">
      <c r="A1760" s="12" t="s">
        <v>3430</v>
      </c>
      <c r="B1760" s="12" t="s">
        <v>3355</v>
      </c>
      <c r="C1760" s="12" t="s">
        <v>32</v>
      </c>
      <c r="D1760" s="12" t="s">
        <v>37</v>
      </c>
      <c r="E1760" s="12" t="s">
        <v>38</v>
      </c>
      <c r="F1760" s="12" t="s">
        <v>53</v>
      </c>
      <c r="G1760" s="13" t="n">
        <v>62100</v>
      </c>
      <c r="H1760" s="12" t="n">
        <v>48</v>
      </c>
      <c r="I1760" s="12" t="n">
        <v>28</v>
      </c>
      <c r="J1760" s="12" t="n">
        <v>0</v>
      </c>
      <c r="K1760" s="14" t="n">
        <v>0.05</v>
      </c>
      <c r="L1760" s="12" t="s">
        <v>39</v>
      </c>
      <c r="M1760" s="15" t="n">
        <f aca="false">IF(AND(H1760&lt;=Criteria!$C$6,J1760&lt;=Criteria!$C$7,L1760="Yes",OR(C1760&lt;&gt;"Catering",K1760&gt;=Criteria!$C$8),D1760&lt;&gt;Criteria!$C$9),1,0)</f>
        <v>1</v>
      </c>
    </row>
    <row r="1761" customFormat="false" ht="15" hidden="false" customHeight="false" outlineLevel="0" collapsed="false">
      <c r="A1761" s="8" t="s">
        <v>3431</v>
      </c>
      <c r="B1761" s="8" t="s">
        <v>3432</v>
      </c>
      <c r="C1761" s="8" t="s">
        <v>36</v>
      </c>
      <c r="D1761" s="8" t="s">
        <v>48</v>
      </c>
      <c r="E1761" s="8" t="s">
        <v>38</v>
      </c>
      <c r="F1761" s="8" t="s">
        <v>25</v>
      </c>
      <c r="G1761" s="9" t="n">
        <v>140000</v>
      </c>
      <c r="H1761" s="8" t="n">
        <v>60</v>
      </c>
      <c r="I1761" s="8" t="n">
        <v>49</v>
      </c>
      <c r="J1761" s="8" t="n">
        <v>0</v>
      </c>
      <c r="K1761" s="10" t="n">
        <v>0.07</v>
      </c>
      <c r="L1761" s="8" t="s">
        <v>39</v>
      </c>
      <c r="M1761" s="11" t="n">
        <f aca="false">IF(AND(H1761&lt;=Criteria!$C$6,J1761&lt;=Criteria!$C$7,L1761="Yes",OR(C1761&lt;&gt;"Catering",K1761&gt;=Criteria!$C$8),D1761&lt;&gt;Criteria!$C$9),1,0)</f>
        <v>1</v>
      </c>
    </row>
    <row r="1762" customFormat="false" ht="15" hidden="false" customHeight="false" outlineLevel="0" collapsed="false">
      <c r="A1762" s="12" t="s">
        <v>3433</v>
      </c>
      <c r="B1762" s="12" t="s">
        <v>3434</v>
      </c>
      <c r="C1762" s="12" t="s">
        <v>32</v>
      </c>
      <c r="D1762" s="12" t="s">
        <v>37</v>
      </c>
      <c r="E1762" s="12" t="s">
        <v>38</v>
      </c>
      <c r="F1762" s="12" t="s">
        <v>33</v>
      </c>
      <c r="G1762" s="13" t="n">
        <v>161900</v>
      </c>
      <c r="H1762" s="12" t="n">
        <v>36</v>
      </c>
      <c r="I1762" s="12" t="n">
        <v>26</v>
      </c>
      <c r="J1762" s="12" t="n">
        <v>0</v>
      </c>
      <c r="K1762" s="14" t="n">
        <v>0.13</v>
      </c>
      <c r="L1762" s="12" t="s">
        <v>39</v>
      </c>
      <c r="M1762" s="15" t="n">
        <f aca="false">IF(AND(H1762&lt;=Criteria!$C$6,J1762&lt;=Criteria!$C$7,L1762="Yes",OR(C1762&lt;&gt;"Catering",K1762&gt;=Criteria!$C$8),D1762&lt;&gt;Criteria!$C$9),1,0)</f>
        <v>1</v>
      </c>
    </row>
    <row r="1763" customFormat="false" ht="15" hidden="false" customHeight="false" outlineLevel="0" collapsed="false">
      <c r="A1763" s="8" t="s">
        <v>3435</v>
      </c>
      <c r="B1763" s="8" t="s">
        <v>3436</v>
      </c>
      <c r="C1763" s="8" t="s">
        <v>22</v>
      </c>
      <c r="D1763" s="8" t="s">
        <v>37</v>
      </c>
      <c r="E1763" s="8" t="s">
        <v>38</v>
      </c>
      <c r="F1763" s="8" t="s">
        <v>33</v>
      </c>
      <c r="G1763" s="9" t="n">
        <v>65700</v>
      </c>
      <c r="H1763" s="8" t="n">
        <v>72</v>
      </c>
      <c r="I1763" s="8" t="n">
        <v>50</v>
      </c>
      <c r="J1763" s="8" t="n">
        <v>0</v>
      </c>
      <c r="K1763" s="10" t="n">
        <v>0.11</v>
      </c>
      <c r="L1763" s="8" t="s">
        <v>39</v>
      </c>
      <c r="M1763" s="11" t="n">
        <f aca="false">IF(AND(H1763&lt;=Criteria!$C$6,J1763&lt;=Criteria!$C$7,L1763="Yes",OR(C1763&lt;&gt;"Catering",K1763&gt;=Criteria!$C$8),D1763&lt;&gt;Criteria!$C$9),1,0)</f>
        <v>1</v>
      </c>
    </row>
    <row r="1764" customFormat="false" ht="15" hidden="false" customHeight="false" outlineLevel="0" collapsed="false">
      <c r="A1764" s="12" t="s">
        <v>3437</v>
      </c>
      <c r="B1764" s="12" t="s">
        <v>3438</v>
      </c>
      <c r="C1764" s="12" t="s">
        <v>22</v>
      </c>
      <c r="D1764" s="12" t="s">
        <v>48</v>
      </c>
      <c r="E1764" s="12" t="s">
        <v>38</v>
      </c>
      <c r="F1764" s="12" t="s">
        <v>53</v>
      </c>
      <c r="G1764" s="13" t="n">
        <v>110100</v>
      </c>
      <c r="H1764" s="12" t="n">
        <v>48</v>
      </c>
      <c r="I1764" s="12" t="n">
        <v>37</v>
      </c>
      <c r="J1764" s="12" t="n">
        <v>0</v>
      </c>
      <c r="K1764" s="14" t="n">
        <v>0</v>
      </c>
      <c r="L1764" s="12" t="s">
        <v>39</v>
      </c>
      <c r="M1764" s="15" t="n">
        <f aca="false">IF(AND(H1764&lt;=Criteria!$C$6,J1764&lt;=Criteria!$C$7,L1764="Yes",OR(C1764&lt;&gt;"Catering",K1764&gt;=Criteria!$C$8),D1764&lt;&gt;Criteria!$C$9),1,0)</f>
        <v>0</v>
      </c>
    </row>
    <row r="1765" customFormat="false" ht="15" hidden="false" customHeight="false" outlineLevel="0" collapsed="false">
      <c r="A1765" s="8" t="s">
        <v>3439</v>
      </c>
      <c r="B1765" s="8" t="s">
        <v>3440</v>
      </c>
      <c r="C1765" s="8" t="s">
        <v>22</v>
      </c>
      <c r="D1765" s="8" t="s">
        <v>48</v>
      </c>
      <c r="E1765" s="8" t="s">
        <v>38</v>
      </c>
      <c r="F1765" s="8" t="s">
        <v>25</v>
      </c>
      <c r="G1765" s="9" t="n">
        <v>54400</v>
      </c>
      <c r="H1765" s="8" t="n">
        <v>72</v>
      </c>
      <c r="I1765" s="8" t="n">
        <v>50</v>
      </c>
      <c r="J1765" s="8" t="n">
        <v>0</v>
      </c>
      <c r="K1765" s="10" t="n">
        <v>0.15</v>
      </c>
      <c r="L1765" s="8" t="s">
        <v>39</v>
      </c>
      <c r="M1765" s="11" t="n">
        <f aca="false">IF(AND(H1765&lt;=Criteria!$C$6,J1765&lt;=Criteria!$C$7,L1765="Yes",OR(C1765&lt;&gt;"Catering",K1765&gt;=Criteria!$C$8),D1765&lt;&gt;Criteria!$C$9),1,0)</f>
        <v>1</v>
      </c>
    </row>
    <row r="1766" customFormat="false" ht="15" hidden="false" customHeight="false" outlineLevel="0" collapsed="false">
      <c r="A1766" s="12" t="s">
        <v>3441</v>
      </c>
      <c r="B1766" s="12" t="s">
        <v>3442</v>
      </c>
      <c r="C1766" s="12" t="s">
        <v>22</v>
      </c>
      <c r="D1766" s="12" t="s">
        <v>42</v>
      </c>
      <c r="E1766" s="12" t="s">
        <v>38</v>
      </c>
      <c r="F1766" s="12" t="s">
        <v>33</v>
      </c>
      <c r="G1766" s="13" t="n">
        <v>108000</v>
      </c>
      <c r="H1766" s="12" t="n">
        <v>36</v>
      </c>
      <c r="I1766" s="12" t="n">
        <v>25</v>
      </c>
      <c r="J1766" s="12" t="n">
        <v>0</v>
      </c>
      <c r="K1766" s="14" t="n">
        <v>0.12</v>
      </c>
      <c r="L1766" s="12" t="s">
        <v>39</v>
      </c>
      <c r="M1766" s="15" t="n">
        <f aca="false">IF(AND(H1766&lt;=Criteria!$C$6,J1766&lt;=Criteria!$C$7,L1766="Yes",OR(C1766&lt;&gt;"Catering",K1766&gt;=Criteria!$C$8),D1766&lt;&gt;Criteria!$C$9),1,0)</f>
        <v>1</v>
      </c>
    </row>
    <row r="1767" customFormat="false" ht="15" hidden="false" customHeight="false" outlineLevel="0" collapsed="false">
      <c r="A1767" s="8" t="s">
        <v>3443</v>
      </c>
      <c r="B1767" s="8" t="s">
        <v>3444</v>
      </c>
      <c r="C1767" s="8" t="s">
        <v>36</v>
      </c>
      <c r="D1767" s="8" t="s">
        <v>48</v>
      </c>
      <c r="E1767" s="8" t="s">
        <v>38</v>
      </c>
      <c r="F1767" s="8" t="s">
        <v>33</v>
      </c>
      <c r="G1767" s="9" t="n">
        <v>101800</v>
      </c>
      <c r="H1767" s="8" t="n">
        <v>48</v>
      </c>
      <c r="I1767" s="8" t="n">
        <v>35</v>
      </c>
      <c r="J1767" s="8" t="n">
        <v>0</v>
      </c>
      <c r="K1767" s="10" t="n">
        <v>0.22</v>
      </c>
      <c r="L1767" s="8" t="s">
        <v>39</v>
      </c>
      <c r="M1767" s="11" t="n">
        <f aca="false">IF(AND(H1767&lt;=Criteria!$C$6,J1767&lt;=Criteria!$C$7,L1767="Yes",OR(C1767&lt;&gt;"Catering",K1767&gt;=Criteria!$C$8),D1767&lt;&gt;Criteria!$C$9),1,0)</f>
        <v>1</v>
      </c>
    </row>
    <row r="1768" customFormat="false" ht="15" hidden="false" customHeight="false" outlineLevel="0" collapsed="false">
      <c r="A1768" s="12" t="s">
        <v>3445</v>
      </c>
      <c r="B1768" s="12" t="s">
        <v>3446</v>
      </c>
      <c r="C1768" s="12" t="s">
        <v>36</v>
      </c>
      <c r="D1768" s="12" t="s">
        <v>61</v>
      </c>
      <c r="E1768" s="12" t="s">
        <v>24</v>
      </c>
      <c r="F1768" s="12" t="s">
        <v>33</v>
      </c>
      <c r="G1768" s="13" t="n">
        <v>182000</v>
      </c>
      <c r="H1768" s="12" t="n">
        <v>60</v>
      </c>
      <c r="I1768" s="12" t="n">
        <v>36</v>
      </c>
      <c r="J1768" s="12" t="n">
        <v>0</v>
      </c>
      <c r="K1768" s="14" t="n">
        <v>0.1</v>
      </c>
      <c r="L1768" s="12" t="s">
        <v>39</v>
      </c>
      <c r="M1768" s="15" t="n">
        <f aca="false">IF(AND(H1768&lt;=Criteria!$C$6,J1768&lt;=Criteria!$C$7,L1768="Yes",OR(C1768&lt;&gt;"Catering",K1768&gt;=Criteria!$C$8),D1768&lt;&gt;Criteria!$C$9),1,0)</f>
        <v>1</v>
      </c>
    </row>
    <row r="1769" customFormat="false" ht="15" hidden="false" customHeight="false" outlineLevel="0" collapsed="false">
      <c r="A1769" s="8" t="s">
        <v>3447</v>
      </c>
      <c r="B1769" s="8" t="s">
        <v>3448</v>
      </c>
      <c r="C1769" s="8" t="s">
        <v>36</v>
      </c>
      <c r="D1769" s="8" t="s">
        <v>42</v>
      </c>
      <c r="E1769" s="8" t="s">
        <v>38</v>
      </c>
      <c r="F1769" s="8" t="s">
        <v>25</v>
      </c>
      <c r="G1769" s="9" t="n">
        <v>96300</v>
      </c>
      <c r="H1769" s="8" t="n">
        <v>48</v>
      </c>
      <c r="I1769" s="8" t="n">
        <v>25</v>
      </c>
      <c r="J1769" s="8" t="n">
        <v>0</v>
      </c>
      <c r="K1769" s="10" t="n">
        <v>0.2</v>
      </c>
      <c r="L1769" s="8" t="s">
        <v>39</v>
      </c>
      <c r="M1769" s="11" t="n">
        <f aca="false">IF(AND(H1769&lt;=Criteria!$C$6,J1769&lt;=Criteria!$C$7,L1769="Yes",OR(C1769&lt;&gt;"Catering",K1769&gt;=Criteria!$C$8),D1769&lt;&gt;Criteria!$C$9),1,0)</f>
        <v>1</v>
      </c>
    </row>
    <row r="1770" customFormat="false" ht="15" hidden="false" customHeight="false" outlineLevel="0" collapsed="false">
      <c r="A1770" s="12" t="s">
        <v>3449</v>
      </c>
      <c r="B1770" s="12" t="s">
        <v>3450</v>
      </c>
      <c r="C1770" s="12" t="s">
        <v>36</v>
      </c>
      <c r="D1770" s="12" t="s">
        <v>75</v>
      </c>
      <c r="E1770" s="12" t="s">
        <v>24</v>
      </c>
      <c r="F1770" s="12" t="s">
        <v>33</v>
      </c>
      <c r="G1770" s="13" t="n">
        <v>205800</v>
      </c>
      <c r="H1770" s="12" t="n">
        <v>36</v>
      </c>
      <c r="I1770" s="12" t="n">
        <v>13</v>
      </c>
      <c r="J1770" s="12" t="n">
        <v>0</v>
      </c>
      <c r="K1770" s="14" t="n">
        <v>0.25</v>
      </c>
      <c r="L1770" s="12" t="s">
        <v>39</v>
      </c>
      <c r="M1770" s="15" t="n">
        <f aca="false">IF(AND(H1770&lt;=Criteria!$C$6,J1770&lt;=Criteria!$C$7,L1770="Yes",OR(C1770&lt;&gt;"Catering",K1770&gt;=Criteria!$C$8),D1770&lt;&gt;Criteria!$C$9),1,0)</f>
        <v>1</v>
      </c>
    </row>
    <row r="1771" customFormat="false" ht="15" hidden="false" customHeight="false" outlineLevel="0" collapsed="false">
      <c r="A1771" s="8" t="s">
        <v>3451</v>
      </c>
      <c r="B1771" s="8" t="s">
        <v>3452</v>
      </c>
      <c r="C1771" s="8" t="s">
        <v>32</v>
      </c>
      <c r="D1771" s="8" t="s">
        <v>61</v>
      </c>
      <c r="E1771" s="8" t="s">
        <v>24</v>
      </c>
      <c r="F1771" s="8" t="s">
        <v>53</v>
      </c>
      <c r="G1771" s="9" t="n">
        <v>155700</v>
      </c>
      <c r="H1771" s="8" t="n">
        <v>48</v>
      </c>
      <c r="I1771" s="8" t="n">
        <v>25</v>
      </c>
      <c r="J1771" s="8" t="n">
        <v>0</v>
      </c>
      <c r="K1771" s="10" t="n">
        <v>0.13</v>
      </c>
      <c r="L1771" s="8" t="s">
        <v>39</v>
      </c>
      <c r="M1771" s="11" t="n">
        <f aca="false">IF(AND(H1771&lt;=Criteria!$C$6,J1771&lt;=Criteria!$C$7,L1771="Yes",OR(C1771&lt;&gt;"Catering",K1771&gt;=Criteria!$C$8),D1771&lt;&gt;Criteria!$C$9),1,0)</f>
        <v>1</v>
      </c>
    </row>
    <row r="1772" customFormat="false" ht="15" hidden="false" customHeight="false" outlineLevel="0" collapsed="false">
      <c r="A1772" s="12" t="s">
        <v>3453</v>
      </c>
      <c r="B1772" s="12" t="s">
        <v>3454</v>
      </c>
      <c r="C1772" s="12" t="s">
        <v>36</v>
      </c>
      <c r="D1772" s="12" t="s">
        <v>37</v>
      </c>
      <c r="E1772" s="12" t="s">
        <v>38</v>
      </c>
      <c r="F1772" s="12" t="s">
        <v>25</v>
      </c>
      <c r="G1772" s="13" t="n">
        <v>95500</v>
      </c>
      <c r="H1772" s="12" t="n">
        <v>48</v>
      </c>
      <c r="I1772" s="12" t="n">
        <v>43</v>
      </c>
      <c r="J1772" s="12" t="n">
        <v>0</v>
      </c>
      <c r="K1772" s="14" t="n">
        <v>0.17</v>
      </c>
      <c r="L1772" s="12" t="s">
        <v>39</v>
      </c>
      <c r="M1772" s="15" t="n">
        <f aca="false">IF(AND(H1772&lt;=Criteria!$C$6,J1772&lt;=Criteria!$C$7,L1772="Yes",OR(C1772&lt;&gt;"Catering",K1772&gt;=Criteria!$C$8),D1772&lt;&gt;Criteria!$C$9),1,0)</f>
        <v>1</v>
      </c>
    </row>
    <row r="1773" customFormat="false" ht="15" hidden="false" customHeight="false" outlineLevel="0" collapsed="false">
      <c r="A1773" s="8" t="s">
        <v>3455</v>
      </c>
      <c r="B1773" s="8" t="s">
        <v>3456</v>
      </c>
      <c r="C1773" s="8" t="s">
        <v>32</v>
      </c>
      <c r="D1773" s="8" t="s">
        <v>61</v>
      </c>
      <c r="E1773" s="8" t="s">
        <v>24</v>
      </c>
      <c r="F1773" s="8" t="s">
        <v>33</v>
      </c>
      <c r="G1773" s="9" t="n">
        <v>243700</v>
      </c>
      <c r="H1773" s="8" t="n">
        <v>60</v>
      </c>
      <c r="I1773" s="8" t="n">
        <v>20</v>
      </c>
      <c r="J1773" s="8" t="n">
        <v>0</v>
      </c>
      <c r="K1773" s="10" t="n">
        <v>0.24</v>
      </c>
      <c r="L1773" s="8" t="s">
        <v>39</v>
      </c>
      <c r="M1773" s="11" t="n">
        <f aca="false">IF(AND(H1773&lt;=Criteria!$C$6,J1773&lt;=Criteria!$C$7,L1773="Yes",OR(C1773&lt;&gt;"Catering",K1773&gt;=Criteria!$C$8),D1773&lt;&gt;Criteria!$C$9),1,0)</f>
        <v>1</v>
      </c>
    </row>
    <row r="1774" customFormat="false" ht="15" hidden="false" customHeight="false" outlineLevel="0" collapsed="false">
      <c r="A1774" s="12" t="s">
        <v>3457</v>
      </c>
      <c r="B1774" s="12" t="s">
        <v>3458</v>
      </c>
      <c r="C1774" s="12" t="s">
        <v>36</v>
      </c>
      <c r="D1774" s="12" t="s">
        <v>23</v>
      </c>
      <c r="E1774" s="12" t="s">
        <v>24</v>
      </c>
      <c r="F1774" s="12" t="s">
        <v>25</v>
      </c>
      <c r="G1774" s="13" t="n">
        <v>312300</v>
      </c>
      <c r="H1774" s="12" t="n">
        <v>36</v>
      </c>
      <c r="I1774" s="12" t="n">
        <v>31</v>
      </c>
      <c r="J1774" s="12" t="n">
        <v>0</v>
      </c>
      <c r="K1774" s="14" t="n">
        <v>0.19</v>
      </c>
      <c r="L1774" s="12" t="s">
        <v>26</v>
      </c>
      <c r="M1774" s="15" t="n">
        <f aca="false">IF(AND(H1774&lt;=Criteria!$C$6,J1774&lt;=Criteria!$C$7,L1774="Yes",OR(C1774&lt;&gt;"Catering",K1774&gt;=Criteria!$C$8),D1774&lt;&gt;Criteria!$C$9),1,0)</f>
        <v>0</v>
      </c>
    </row>
    <row r="1775" customFormat="false" ht="15" hidden="false" customHeight="false" outlineLevel="0" collapsed="false">
      <c r="A1775" s="8" t="s">
        <v>3459</v>
      </c>
      <c r="B1775" s="8" t="s">
        <v>3460</v>
      </c>
      <c r="C1775" s="8" t="s">
        <v>32</v>
      </c>
      <c r="D1775" s="8" t="s">
        <v>23</v>
      </c>
      <c r="E1775" s="8" t="s">
        <v>24</v>
      </c>
      <c r="F1775" s="8" t="s">
        <v>25</v>
      </c>
      <c r="G1775" s="9" t="n">
        <v>51100</v>
      </c>
      <c r="H1775" s="8" t="n">
        <v>60</v>
      </c>
      <c r="I1775" s="8" t="n">
        <v>46</v>
      </c>
      <c r="J1775" s="8" t="n">
        <v>38</v>
      </c>
      <c r="K1775" s="10" t="n">
        <v>0.11</v>
      </c>
      <c r="L1775" s="8" t="s">
        <v>39</v>
      </c>
      <c r="M1775" s="11" t="n">
        <f aca="false">IF(AND(H1775&lt;=Criteria!$C$6,J1775&lt;=Criteria!$C$7,L1775="Yes",OR(C1775&lt;&gt;"Catering",K1775&gt;=Criteria!$C$8),D1775&lt;&gt;Criteria!$C$9),1,0)</f>
        <v>0</v>
      </c>
    </row>
    <row r="1776" customFormat="false" ht="15" hidden="false" customHeight="false" outlineLevel="0" collapsed="false">
      <c r="A1776" s="12" t="s">
        <v>3461</v>
      </c>
      <c r="B1776" s="12" t="s">
        <v>3462</v>
      </c>
      <c r="C1776" s="12" t="s">
        <v>22</v>
      </c>
      <c r="D1776" s="12" t="s">
        <v>37</v>
      </c>
      <c r="E1776" s="12" t="s">
        <v>38</v>
      </c>
      <c r="F1776" s="12" t="s">
        <v>25</v>
      </c>
      <c r="G1776" s="13" t="n">
        <v>81700</v>
      </c>
      <c r="H1776" s="12" t="n">
        <v>36</v>
      </c>
      <c r="I1776" s="12" t="n">
        <v>16</v>
      </c>
      <c r="J1776" s="12" t="n">
        <v>0</v>
      </c>
      <c r="K1776" s="14" t="n">
        <v>0</v>
      </c>
      <c r="L1776" s="12" t="s">
        <v>39</v>
      </c>
      <c r="M1776" s="15" t="n">
        <f aca="false">IF(AND(H1776&lt;=Criteria!$C$6,J1776&lt;=Criteria!$C$7,L1776="Yes",OR(C1776&lt;&gt;"Catering",K1776&gt;=Criteria!$C$8),D1776&lt;&gt;Criteria!$C$9),1,0)</f>
        <v>0</v>
      </c>
    </row>
    <row r="1777" customFormat="false" ht="15" hidden="false" customHeight="false" outlineLevel="0" collapsed="false">
      <c r="A1777" s="8" t="s">
        <v>3463</v>
      </c>
      <c r="B1777" s="8" t="s">
        <v>3464</v>
      </c>
      <c r="C1777" s="8" t="s">
        <v>32</v>
      </c>
      <c r="D1777" s="8" t="s">
        <v>108</v>
      </c>
      <c r="E1777" s="8" t="s">
        <v>108</v>
      </c>
      <c r="F1777" s="8" t="s">
        <v>53</v>
      </c>
      <c r="G1777" s="9" t="n">
        <v>162000</v>
      </c>
      <c r="H1777" s="8" t="n">
        <v>60</v>
      </c>
      <c r="I1777" s="8" t="n">
        <v>55</v>
      </c>
      <c r="J1777" s="8" t="n">
        <v>0</v>
      </c>
      <c r="K1777" s="10" t="n">
        <v>0.21</v>
      </c>
      <c r="L1777" s="8" t="s">
        <v>39</v>
      </c>
      <c r="M1777" s="11" t="n">
        <f aca="false">IF(AND(H1777&lt;=Criteria!$C$6,J1777&lt;=Criteria!$C$7,L1777="Yes",OR(C1777&lt;&gt;"Catering",K1777&gt;=Criteria!$C$8),D1777&lt;&gt;Criteria!$C$9),1,0)</f>
        <v>1</v>
      </c>
    </row>
    <row r="1778" customFormat="false" ht="15" hidden="false" customHeight="false" outlineLevel="0" collapsed="false">
      <c r="A1778" s="12" t="s">
        <v>3465</v>
      </c>
      <c r="B1778" s="12" t="s">
        <v>3466</v>
      </c>
      <c r="C1778" s="12" t="s">
        <v>22</v>
      </c>
      <c r="D1778" s="12" t="s">
        <v>42</v>
      </c>
      <c r="E1778" s="12" t="s">
        <v>38</v>
      </c>
      <c r="F1778" s="12" t="s">
        <v>33</v>
      </c>
      <c r="G1778" s="13" t="n">
        <v>115200</v>
      </c>
      <c r="H1778" s="12" t="n">
        <v>48</v>
      </c>
      <c r="I1778" s="12" t="n">
        <v>30</v>
      </c>
      <c r="J1778" s="12" t="n">
        <v>0</v>
      </c>
      <c r="K1778" s="14" t="n">
        <v>0.07</v>
      </c>
      <c r="L1778" s="12" t="s">
        <v>39</v>
      </c>
      <c r="M1778" s="15" t="n">
        <f aca="false">IF(AND(H1778&lt;=Criteria!$C$6,J1778&lt;=Criteria!$C$7,L1778="Yes",OR(C1778&lt;&gt;"Catering",K1778&gt;=Criteria!$C$8),D1778&lt;&gt;Criteria!$C$9),1,0)</f>
        <v>0</v>
      </c>
    </row>
    <row r="1779" customFormat="false" ht="15" hidden="false" customHeight="false" outlineLevel="0" collapsed="false">
      <c r="A1779" s="8" t="s">
        <v>3467</v>
      </c>
      <c r="B1779" s="8" t="s">
        <v>3468</v>
      </c>
      <c r="C1779" s="8" t="s">
        <v>32</v>
      </c>
      <c r="D1779" s="8" t="s">
        <v>108</v>
      </c>
      <c r="E1779" s="8" t="s">
        <v>108</v>
      </c>
      <c r="F1779" s="8" t="s">
        <v>25</v>
      </c>
      <c r="G1779" s="9" t="n">
        <v>88500</v>
      </c>
      <c r="H1779" s="8" t="n">
        <v>60</v>
      </c>
      <c r="I1779" s="8" t="n">
        <v>15</v>
      </c>
      <c r="J1779" s="8" t="n">
        <v>0</v>
      </c>
      <c r="K1779" s="10" t="n">
        <v>0.11</v>
      </c>
      <c r="L1779" s="8" t="s">
        <v>39</v>
      </c>
      <c r="M1779" s="11" t="n">
        <f aca="false">IF(AND(H1779&lt;=Criteria!$C$6,J1779&lt;=Criteria!$C$7,L1779="Yes",OR(C1779&lt;&gt;"Catering",K1779&gt;=Criteria!$C$8),D1779&lt;&gt;Criteria!$C$9),1,0)</f>
        <v>1</v>
      </c>
    </row>
    <row r="1780" customFormat="false" ht="15" hidden="false" customHeight="false" outlineLevel="0" collapsed="false">
      <c r="A1780" s="12" t="s">
        <v>3469</v>
      </c>
      <c r="B1780" s="12" t="s">
        <v>3470</v>
      </c>
      <c r="C1780" s="12" t="s">
        <v>32</v>
      </c>
      <c r="D1780" s="12" t="s">
        <v>37</v>
      </c>
      <c r="E1780" s="12" t="s">
        <v>38</v>
      </c>
      <c r="F1780" s="12" t="s">
        <v>53</v>
      </c>
      <c r="G1780" s="13" t="n">
        <v>224300</v>
      </c>
      <c r="H1780" s="12" t="n">
        <v>72</v>
      </c>
      <c r="I1780" s="12" t="n">
        <v>39</v>
      </c>
      <c r="J1780" s="12" t="n">
        <v>0</v>
      </c>
      <c r="K1780" s="14" t="n">
        <v>0.21</v>
      </c>
      <c r="L1780" s="12" t="s">
        <v>39</v>
      </c>
      <c r="M1780" s="15" t="n">
        <f aca="false">IF(AND(H1780&lt;=Criteria!$C$6,J1780&lt;=Criteria!$C$7,L1780="Yes",OR(C1780&lt;&gt;"Catering",K1780&gt;=Criteria!$C$8),D1780&lt;&gt;Criteria!$C$9),1,0)</f>
        <v>1</v>
      </c>
    </row>
    <row r="1781" customFormat="false" ht="15" hidden="false" customHeight="false" outlineLevel="0" collapsed="false">
      <c r="A1781" s="8" t="s">
        <v>3471</v>
      </c>
      <c r="B1781" s="8" t="s">
        <v>3472</v>
      </c>
      <c r="C1781" s="8" t="s">
        <v>36</v>
      </c>
      <c r="D1781" s="8" t="s">
        <v>23</v>
      </c>
      <c r="E1781" s="8" t="s">
        <v>24</v>
      </c>
      <c r="F1781" s="8" t="s">
        <v>33</v>
      </c>
      <c r="G1781" s="9" t="n">
        <v>319300</v>
      </c>
      <c r="H1781" s="8" t="n">
        <v>60</v>
      </c>
      <c r="I1781" s="8" t="n">
        <v>54</v>
      </c>
      <c r="J1781" s="8" t="n">
        <v>0</v>
      </c>
      <c r="K1781" s="10" t="n">
        <v>0.18</v>
      </c>
      <c r="L1781" s="8" t="s">
        <v>39</v>
      </c>
      <c r="M1781" s="11" t="n">
        <f aca="false">IF(AND(H1781&lt;=Criteria!$C$6,J1781&lt;=Criteria!$C$7,L1781="Yes",OR(C1781&lt;&gt;"Catering",K1781&gt;=Criteria!$C$8),D1781&lt;&gt;Criteria!$C$9),1,0)</f>
        <v>0</v>
      </c>
    </row>
    <row r="1782" customFormat="false" ht="15" hidden="false" customHeight="false" outlineLevel="0" collapsed="false">
      <c r="A1782" s="12" t="s">
        <v>3473</v>
      </c>
      <c r="B1782" s="12" t="s">
        <v>3474</v>
      </c>
      <c r="C1782" s="12" t="s">
        <v>32</v>
      </c>
      <c r="D1782" s="12" t="s">
        <v>108</v>
      </c>
      <c r="E1782" s="12" t="s">
        <v>108</v>
      </c>
      <c r="F1782" s="12" t="s">
        <v>33</v>
      </c>
      <c r="G1782" s="13" t="n">
        <v>84400</v>
      </c>
      <c r="H1782" s="12" t="n">
        <v>36</v>
      </c>
      <c r="I1782" s="12" t="n">
        <v>13</v>
      </c>
      <c r="J1782" s="12" t="n">
        <v>0</v>
      </c>
      <c r="K1782" s="14" t="n">
        <v>0.05</v>
      </c>
      <c r="L1782" s="12" t="s">
        <v>39</v>
      </c>
      <c r="M1782" s="15" t="n">
        <f aca="false">IF(AND(H1782&lt;=Criteria!$C$6,J1782&lt;=Criteria!$C$7,L1782="Yes",OR(C1782&lt;&gt;"Catering",K1782&gt;=Criteria!$C$8),D1782&lt;&gt;Criteria!$C$9),1,0)</f>
        <v>1</v>
      </c>
    </row>
    <row r="1783" customFormat="false" ht="15" hidden="false" customHeight="false" outlineLevel="0" collapsed="false">
      <c r="A1783" s="8" t="s">
        <v>3475</v>
      </c>
      <c r="B1783" s="8" t="s">
        <v>3476</v>
      </c>
      <c r="C1783" s="8" t="s">
        <v>36</v>
      </c>
      <c r="D1783" s="8" t="s">
        <v>37</v>
      </c>
      <c r="E1783" s="8" t="s">
        <v>38</v>
      </c>
      <c r="F1783" s="8" t="s">
        <v>25</v>
      </c>
      <c r="G1783" s="9" t="n">
        <v>369200</v>
      </c>
      <c r="H1783" s="8" t="n">
        <v>60</v>
      </c>
      <c r="I1783" s="8" t="n">
        <v>35</v>
      </c>
      <c r="J1783" s="8" t="n">
        <v>0</v>
      </c>
      <c r="K1783" s="10" t="n">
        <v>0.21</v>
      </c>
      <c r="L1783" s="8" t="s">
        <v>39</v>
      </c>
      <c r="M1783" s="11" t="n">
        <f aca="false">IF(AND(H1783&lt;=Criteria!$C$6,J1783&lt;=Criteria!$C$7,L1783="Yes",OR(C1783&lt;&gt;"Catering",K1783&gt;=Criteria!$C$8),D1783&lt;&gt;Criteria!$C$9),1,0)</f>
        <v>1</v>
      </c>
    </row>
    <row r="1784" customFormat="false" ht="15" hidden="false" customHeight="false" outlineLevel="0" collapsed="false">
      <c r="A1784" s="12" t="s">
        <v>3477</v>
      </c>
      <c r="B1784" s="12" t="s">
        <v>3478</v>
      </c>
      <c r="C1784" s="12" t="s">
        <v>36</v>
      </c>
      <c r="D1784" s="12" t="s">
        <v>42</v>
      </c>
      <c r="E1784" s="12" t="s">
        <v>38</v>
      </c>
      <c r="F1784" s="12" t="s">
        <v>33</v>
      </c>
      <c r="G1784" s="13" t="n">
        <v>259200</v>
      </c>
      <c r="H1784" s="12" t="n">
        <v>36</v>
      </c>
      <c r="I1784" s="12" t="n">
        <v>11</v>
      </c>
      <c r="J1784" s="12" t="n">
        <v>0</v>
      </c>
      <c r="K1784" s="14" t="n">
        <v>0.14</v>
      </c>
      <c r="L1784" s="12" t="s">
        <v>39</v>
      </c>
      <c r="M1784" s="15" t="n">
        <f aca="false">IF(AND(H1784&lt;=Criteria!$C$6,J1784&lt;=Criteria!$C$7,L1784="Yes",OR(C1784&lt;&gt;"Catering",K1784&gt;=Criteria!$C$8),D1784&lt;&gt;Criteria!$C$9),1,0)</f>
        <v>1</v>
      </c>
    </row>
    <row r="1785" customFormat="false" ht="15" hidden="false" customHeight="false" outlineLevel="0" collapsed="false">
      <c r="A1785" s="8" t="s">
        <v>3479</v>
      </c>
      <c r="B1785" s="8" t="s">
        <v>3480</v>
      </c>
      <c r="C1785" s="8" t="s">
        <v>32</v>
      </c>
      <c r="D1785" s="8" t="s">
        <v>37</v>
      </c>
      <c r="E1785" s="8" t="s">
        <v>38</v>
      </c>
      <c r="F1785" s="8" t="s">
        <v>25</v>
      </c>
      <c r="G1785" s="9" t="n">
        <v>70100</v>
      </c>
      <c r="H1785" s="8" t="n">
        <v>36</v>
      </c>
      <c r="I1785" s="8" t="n">
        <v>16</v>
      </c>
      <c r="J1785" s="8" t="n">
        <v>0</v>
      </c>
      <c r="K1785" s="10" t="n">
        <v>0.06</v>
      </c>
      <c r="L1785" s="8" t="s">
        <v>39</v>
      </c>
      <c r="M1785" s="11" t="n">
        <f aca="false">IF(AND(H1785&lt;=Criteria!$C$6,J1785&lt;=Criteria!$C$7,L1785="Yes",OR(C1785&lt;&gt;"Catering",K1785&gt;=Criteria!$C$8),D1785&lt;&gt;Criteria!$C$9),1,0)</f>
        <v>1</v>
      </c>
    </row>
    <row r="1786" customFormat="false" ht="15" hidden="false" customHeight="false" outlineLevel="0" collapsed="false">
      <c r="A1786" s="12" t="s">
        <v>3481</v>
      </c>
      <c r="B1786" s="12" t="s">
        <v>3456</v>
      </c>
      <c r="C1786" s="12" t="s">
        <v>32</v>
      </c>
      <c r="D1786" s="12" t="s">
        <v>37</v>
      </c>
      <c r="E1786" s="12" t="s">
        <v>38</v>
      </c>
      <c r="F1786" s="12" t="s">
        <v>53</v>
      </c>
      <c r="G1786" s="13" t="n">
        <v>104100</v>
      </c>
      <c r="H1786" s="12" t="n">
        <v>72</v>
      </c>
      <c r="I1786" s="12" t="n">
        <v>47</v>
      </c>
      <c r="J1786" s="12" t="n">
        <v>0</v>
      </c>
      <c r="K1786" s="14" t="n">
        <v>0.06</v>
      </c>
      <c r="L1786" s="12" t="s">
        <v>39</v>
      </c>
      <c r="M1786" s="15" t="n">
        <f aca="false">IF(AND(H1786&lt;=Criteria!$C$6,J1786&lt;=Criteria!$C$7,L1786="Yes",OR(C1786&lt;&gt;"Catering",K1786&gt;=Criteria!$C$8),D1786&lt;&gt;Criteria!$C$9),1,0)</f>
        <v>1</v>
      </c>
    </row>
    <row r="1787" customFormat="false" ht="15" hidden="false" customHeight="false" outlineLevel="0" collapsed="false">
      <c r="A1787" s="8" t="s">
        <v>3482</v>
      </c>
      <c r="B1787" s="8" t="s">
        <v>3483</v>
      </c>
      <c r="C1787" s="8" t="s">
        <v>22</v>
      </c>
      <c r="D1787" s="8" t="s">
        <v>37</v>
      </c>
      <c r="E1787" s="8" t="s">
        <v>38</v>
      </c>
      <c r="F1787" s="8" t="s">
        <v>33</v>
      </c>
      <c r="G1787" s="9" t="n">
        <v>81100</v>
      </c>
      <c r="H1787" s="8" t="n">
        <v>36</v>
      </c>
      <c r="I1787" s="8" t="n">
        <v>18</v>
      </c>
      <c r="J1787" s="8" t="n">
        <v>0</v>
      </c>
      <c r="K1787" s="10" t="n">
        <v>0.21</v>
      </c>
      <c r="L1787" s="8" t="s">
        <v>39</v>
      </c>
      <c r="M1787" s="11" t="n">
        <f aca="false">IF(AND(H1787&lt;=Criteria!$C$6,J1787&lt;=Criteria!$C$7,L1787="Yes",OR(C1787&lt;&gt;"Catering",K1787&gt;=Criteria!$C$8),D1787&lt;&gt;Criteria!$C$9),1,0)</f>
        <v>1</v>
      </c>
    </row>
    <row r="1788" customFormat="false" ht="15" hidden="false" customHeight="false" outlineLevel="0" collapsed="false">
      <c r="A1788" s="12" t="s">
        <v>3484</v>
      </c>
      <c r="B1788" s="12" t="s">
        <v>3485</v>
      </c>
      <c r="C1788" s="12" t="s">
        <v>32</v>
      </c>
      <c r="D1788" s="12" t="s">
        <v>48</v>
      </c>
      <c r="E1788" s="12" t="s">
        <v>38</v>
      </c>
      <c r="F1788" s="12" t="s">
        <v>33</v>
      </c>
      <c r="G1788" s="13" t="n">
        <v>74400</v>
      </c>
      <c r="H1788" s="12" t="n">
        <v>72</v>
      </c>
      <c r="I1788" s="12" t="n">
        <v>20</v>
      </c>
      <c r="J1788" s="12" t="n">
        <v>0</v>
      </c>
      <c r="K1788" s="14" t="n">
        <v>0.22</v>
      </c>
      <c r="L1788" s="12" t="s">
        <v>39</v>
      </c>
      <c r="M1788" s="15" t="n">
        <f aca="false">IF(AND(H1788&lt;=Criteria!$C$6,J1788&lt;=Criteria!$C$7,L1788="Yes",OR(C1788&lt;&gt;"Catering",K1788&gt;=Criteria!$C$8),D1788&lt;&gt;Criteria!$C$9),1,0)</f>
        <v>1</v>
      </c>
    </row>
    <row r="1789" customFormat="false" ht="15" hidden="false" customHeight="false" outlineLevel="0" collapsed="false">
      <c r="A1789" s="8" t="s">
        <v>3486</v>
      </c>
      <c r="B1789" s="8" t="s">
        <v>3487</v>
      </c>
      <c r="C1789" s="8" t="s">
        <v>36</v>
      </c>
      <c r="D1789" s="8" t="s">
        <v>37</v>
      </c>
      <c r="E1789" s="8" t="s">
        <v>38</v>
      </c>
      <c r="F1789" s="8" t="s">
        <v>25</v>
      </c>
      <c r="G1789" s="9" t="n">
        <v>281700</v>
      </c>
      <c r="H1789" s="8" t="n">
        <v>36</v>
      </c>
      <c r="I1789" s="8" t="n">
        <v>12</v>
      </c>
      <c r="J1789" s="8" t="n">
        <v>0</v>
      </c>
      <c r="K1789" s="10" t="n">
        <v>0.12</v>
      </c>
      <c r="L1789" s="8" t="s">
        <v>39</v>
      </c>
      <c r="M1789" s="11" t="n">
        <f aca="false">IF(AND(H1789&lt;=Criteria!$C$6,J1789&lt;=Criteria!$C$7,L1789="Yes",OR(C1789&lt;&gt;"Catering",K1789&gt;=Criteria!$C$8),D1789&lt;&gt;Criteria!$C$9),1,0)</f>
        <v>1</v>
      </c>
    </row>
    <row r="1790" customFormat="false" ht="15" hidden="false" customHeight="false" outlineLevel="0" collapsed="false">
      <c r="A1790" s="12" t="s">
        <v>3488</v>
      </c>
      <c r="B1790" s="12" t="s">
        <v>3489</v>
      </c>
      <c r="C1790" s="12" t="s">
        <v>32</v>
      </c>
      <c r="D1790" s="12" t="s">
        <v>23</v>
      </c>
      <c r="E1790" s="12" t="s">
        <v>24</v>
      </c>
      <c r="F1790" s="12" t="s">
        <v>25</v>
      </c>
      <c r="G1790" s="13" t="n">
        <v>64900</v>
      </c>
      <c r="H1790" s="12" t="n">
        <v>72</v>
      </c>
      <c r="I1790" s="12" t="n">
        <v>55</v>
      </c>
      <c r="J1790" s="12" t="n">
        <v>0</v>
      </c>
      <c r="K1790" s="14" t="n">
        <v>0.23</v>
      </c>
      <c r="L1790" s="12" t="s">
        <v>26</v>
      </c>
      <c r="M1790" s="15" t="n">
        <f aca="false">IF(AND(H1790&lt;=Criteria!$C$6,J1790&lt;=Criteria!$C$7,L1790="Yes",OR(C1790&lt;&gt;"Catering",K1790&gt;=Criteria!$C$8),D1790&lt;&gt;Criteria!$C$9),1,0)</f>
        <v>0</v>
      </c>
    </row>
    <row r="1791" customFormat="false" ht="15" hidden="false" customHeight="false" outlineLevel="0" collapsed="false">
      <c r="A1791" s="8" t="s">
        <v>3490</v>
      </c>
      <c r="B1791" s="8" t="s">
        <v>3491</v>
      </c>
      <c r="C1791" s="8" t="s">
        <v>32</v>
      </c>
      <c r="D1791" s="8" t="s">
        <v>37</v>
      </c>
      <c r="E1791" s="8" t="s">
        <v>38</v>
      </c>
      <c r="F1791" s="8" t="s">
        <v>33</v>
      </c>
      <c r="G1791" s="9" t="n">
        <v>150700</v>
      </c>
      <c r="H1791" s="8" t="n">
        <v>36</v>
      </c>
      <c r="I1791" s="8" t="n">
        <v>23</v>
      </c>
      <c r="J1791" s="8" t="n">
        <v>0</v>
      </c>
      <c r="K1791" s="10" t="n">
        <v>0.12</v>
      </c>
      <c r="L1791" s="8" t="s">
        <v>39</v>
      </c>
      <c r="M1791" s="11" t="n">
        <f aca="false">IF(AND(H1791&lt;=Criteria!$C$6,J1791&lt;=Criteria!$C$7,L1791="Yes",OR(C1791&lt;&gt;"Catering",K1791&gt;=Criteria!$C$8),D1791&lt;&gt;Criteria!$C$9),1,0)</f>
        <v>1</v>
      </c>
    </row>
    <row r="1792" customFormat="false" ht="15" hidden="false" customHeight="false" outlineLevel="0" collapsed="false">
      <c r="A1792" s="12" t="s">
        <v>3492</v>
      </c>
      <c r="B1792" s="12" t="s">
        <v>3493</v>
      </c>
      <c r="C1792" s="12" t="s">
        <v>22</v>
      </c>
      <c r="D1792" s="12" t="s">
        <v>37</v>
      </c>
      <c r="E1792" s="12" t="s">
        <v>38</v>
      </c>
      <c r="F1792" s="12" t="s">
        <v>25</v>
      </c>
      <c r="G1792" s="13" t="n">
        <v>39100</v>
      </c>
      <c r="H1792" s="12" t="n">
        <v>60</v>
      </c>
      <c r="I1792" s="12" t="n">
        <v>51</v>
      </c>
      <c r="J1792" s="12" t="n">
        <v>0</v>
      </c>
      <c r="K1792" s="14" t="n">
        <v>0.09</v>
      </c>
      <c r="L1792" s="12" t="s">
        <v>39</v>
      </c>
      <c r="M1792" s="15" t="n">
        <f aca="false">IF(AND(H1792&lt;=Criteria!$C$6,J1792&lt;=Criteria!$C$7,L1792="Yes",OR(C1792&lt;&gt;"Catering",K1792&gt;=Criteria!$C$8),D1792&lt;&gt;Criteria!$C$9),1,0)</f>
        <v>0</v>
      </c>
    </row>
    <row r="1793" customFormat="false" ht="15" hidden="false" customHeight="false" outlineLevel="0" collapsed="false">
      <c r="A1793" s="8" t="s">
        <v>3494</v>
      </c>
      <c r="B1793" s="8" t="s">
        <v>3495</v>
      </c>
      <c r="C1793" s="8" t="s">
        <v>32</v>
      </c>
      <c r="D1793" s="8" t="s">
        <v>37</v>
      </c>
      <c r="E1793" s="8" t="s">
        <v>38</v>
      </c>
      <c r="F1793" s="8" t="s">
        <v>33</v>
      </c>
      <c r="G1793" s="9" t="n">
        <v>98300</v>
      </c>
      <c r="H1793" s="8" t="n">
        <v>36</v>
      </c>
      <c r="I1793" s="8" t="n">
        <v>21</v>
      </c>
      <c r="J1793" s="8" t="n">
        <v>0</v>
      </c>
      <c r="K1793" s="10" t="n">
        <v>0.1</v>
      </c>
      <c r="L1793" s="8" t="s">
        <v>39</v>
      </c>
      <c r="M1793" s="11" t="n">
        <f aca="false">IF(AND(H1793&lt;=Criteria!$C$6,J1793&lt;=Criteria!$C$7,L1793="Yes",OR(C1793&lt;&gt;"Catering",K1793&gt;=Criteria!$C$8),D1793&lt;&gt;Criteria!$C$9),1,0)</f>
        <v>1</v>
      </c>
    </row>
    <row r="1794" customFormat="false" ht="15" hidden="false" customHeight="false" outlineLevel="0" collapsed="false">
      <c r="A1794" s="12" t="s">
        <v>3496</v>
      </c>
      <c r="B1794" s="12" t="s">
        <v>3497</v>
      </c>
      <c r="C1794" s="12" t="s">
        <v>22</v>
      </c>
      <c r="D1794" s="12" t="s">
        <v>108</v>
      </c>
      <c r="E1794" s="12" t="s">
        <v>108</v>
      </c>
      <c r="F1794" s="12" t="s">
        <v>25</v>
      </c>
      <c r="G1794" s="13" t="n">
        <v>33100</v>
      </c>
      <c r="H1794" s="12" t="n">
        <v>72</v>
      </c>
      <c r="I1794" s="12" t="n">
        <v>21</v>
      </c>
      <c r="J1794" s="12" t="n">
        <v>0</v>
      </c>
      <c r="K1794" s="14" t="n">
        <v>0.05</v>
      </c>
      <c r="L1794" s="12" t="s">
        <v>39</v>
      </c>
      <c r="M1794" s="15" t="n">
        <f aca="false">IF(AND(H1794&lt;=Criteria!$C$6,J1794&lt;=Criteria!$C$7,L1794="Yes",OR(C1794&lt;&gt;"Catering",K1794&gt;=Criteria!$C$8),D1794&lt;&gt;Criteria!$C$9),1,0)</f>
        <v>0</v>
      </c>
    </row>
    <row r="1795" customFormat="false" ht="15" hidden="false" customHeight="false" outlineLevel="0" collapsed="false">
      <c r="A1795" s="8" t="s">
        <v>3498</v>
      </c>
      <c r="B1795" s="8" t="s">
        <v>3499</v>
      </c>
      <c r="C1795" s="8" t="s">
        <v>32</v>
      </c>
      <c r="D1795" s="8" t="s">
        <v>133</v>
      </c>
      <c r="E1795" s="8" t="s">
        <v>24</v>
      </c>
      <c r="F1795" s="8" t="s">
        <v>53</v>
      </c>
      <c r="G1795" s="9" t="n">
        <v>240700</v>
      </c>
      <c r="H1795" s="8" t="n">
        <v>84</v>
      </c>
      <c r="I1795" s="8" t="n">
        <v>54</v>
      </c>
      <c r="J1795" s="8" t="n">
        <v>0</v>
      </c>
      <c r="K1795" s="10" t="n">
        <v>0.21</v>
      </c>
      <c r="L1795" s="8" t="s">
        <v>39</v>
      </c>
      <c r="M1795" s="11" t="n">
        <f aca="false">IF(AND(H1795&lt;=Criteria!$C$6,J1795&lt;=Criteria!$C$7,L1795="Yes",OR(C1795&lt;&gt;"Catering",K1795&gt;=Criteria!$C$8),D1795&lt;&gt;Criteria!$C$9),1,0)</f>
        <v>0</v>
      </c>
    </row>
    <row r="1796" customFormat="false" ht="15" hidden="false" customHeight="false" outlineLevel="0" collapsed="false">
      <c r="A1796" s="12" t="s">
        <v>3500</v>
      </c>
      <c r="B1796" s="12" t="s">
        <v>3501</v>
      </c>
      <c r="C1796" s="12" t="s">
        <v>32</v>
      </c>
      <c r="D1796" s="12" t="s">
        <v>108</v>
      </c>
      <c r="E1796" s="12" t="s">
        <v>108</v>
      </c>
      <c r="F1796" s="12" t="s">
        <v>25</v>
      </c>
      <c r="G1796" s="13" t="n">
        <v>43200</v>
      </c>
      <c r="H1796" s="12" t="n">
        <v>72</v>
      </c>
      <c r="I1796" s="12" t="n">
        <v>67</v>
      </c>
      <c r="J1796" s="12" t="n">
        <v>0</v>
      </c>
      <c r="K1796" s="14" t="n">
        <v>0.21</v>
      </c>
      <c r="L1796" s="12" t="s">
        <v>39</v>
      </c>
      <c r="M1796" s="15" t="n">
        <f aca="false">IF(AND(H1796&lt;=Criteria!$C$6,J1796&lt;=Criteria!$C$7,L1796="Yes",OR(C1796&lt;&gt;"Catering",K1796&gt;=Criteria!$C$8),D1796&lt;&gt;Criteria!$C$9),1,0)</f>
        <v>1</v>
      </c>
    </row>
    <row r="1797" customFormat="false" ht="15" hidden="false" customHeight="false" outlineLevel="0" collapsed="false">
      <c r="A1797" s="8" t="s">
        <v>3502</v>
      </c>
      <c r="B1797" s="8" t="s">
        <v>3503</v>
      </c>
      <c r="C1797" s="8" t="s">
        <v>22</v>
      </c>
      <c r="D1797" s="8" t="s">
        <v>37</v>
      </c>
      <c r="E1797" s="8" t="s">
        <v>38</v>
      </c>
      <c r="F1797" s="8" t="s">
        <v>53</v>
      </c>
      <c r="G1797" s="9" t="n">
        <v>23000</v>
      </c>
      <c r="H1797" s="8" t="n">
        <v>84</v>
      </c>
      <c r="I1797" s="8" t="n">
        <v>44</v>
      </c>
      <c r="J1797" s="8" t="n">
        <v>0</v>
      </c>
      <c r="K1797" s="10" t="n">
        <v>0</v>
      </c>
      <c r="L1797" s="8" t="s">
        <v>39</v>
      </c>
      <c r="M1797" s="11" t="n">
        <f aca="false">IF(AND(H1797&lt;=Criteria!$C$6,J1797&lt;=Criteria!$C$7,L1797="Yes",OR(C1797&lt;&gt;"Catering",K1797&gt;=Criteria!$C$8),D1797&lt;&gt;Criteria!$C$9),1,0)</f>
        <v>0</v>
      </c>
    </row>
    <row r="1798" customFormat="false" ht="15" hidden="false" customHeight="false" outlineLevel="0" collapsed="false">
      <c r="A1798" s="12" t="s">
        <v>3504</v>
      </c>
      <c r="B1798" s="12" t="s">
        <v>3505</v>
      </c>
      <c r="C1798" s="12" t="s">
        <v>32</v>
      </c>
      <c r="D1798" s="12" t="s">
        <v>37</v>
      </c>
      <c r="E1798" s="12" t="s">
        <v>38</v>
      </c>
      <c r="F1798" s="12" t="s">
        <v>33</v>
      </c>
      <c r="G1798" s="13" t="n">
        <v>74300</v>
      </c>
      <c r="H1798" s="12" t="n">
        <v>36</v>
      </c>
      <c r="I1798" s="12" t="n">
        <v>20</v>
      </c>
      <c r="J1798" s="12" t="n">
        <v>0</v>
      </c>
      <c r="K1798" s="14" t="n">
        <v>0.1</v>
      </c>
      <c r="L1798" s="12" t="s">
        <v>39</v>
      </c>
      <c r="M1798" s="15" t="n">
        <f aca="false">IF(AND(H1798&lt;=Criteria!$C$6,J1798&lt;=Criteria!$C$7,L1798="Yes",OR(C1798&lt;&gt;"Catering",K1798&gt;=Criteria!$C$8),D1798&lt;&gt;Criteria!$C$9),1,0)</f>
        <v>1</v>
      </c>
    </row>
    <row r="1799" customFormat="false" ht="15" hidden="false" customHeight="false" outlineLevel="0" collapsed="false">
      <c r="A1799" s="8" t="s">
        <v>3506</v>
      </c>
      <c r="B1799" s="8" t="s">
        <v>3456</v>
      </c>
      <c r="C1799" s="8" t="s">
        <v>22</v>
      </c>
      <c r="D1799" s="8" t="s">
        <v>42</v>
      </c>
      <c r="E1799" s="8" t="s">
        <v>38</v>
      </c>
      <c r="F1799" s="8" t="s">
        <v>53</v>
      </c>
      <c r="G1799" s="9" t="n">
        <v>53600</v>
      </c>
      <c r="H1799" s="8" t="n">
        <v>60</v>
      </c>
      <c r="I1799" s="8" t="n">
        <v>56</v>
      </c>
      <c r="J1799" s="8" t="n">
        <v>0</v>
      </c>
      <c r="K1799" s="10" t="n">
        <v>0.15</v>
      </c>
      <c r="L1799" s="8" t="s">
        <v>39</v>
      </c>
      <c r="M1799" s="11" t="n">
        <f aca="false">IF(AND(H1799&lt;=Criteria!$C$6,J1799&lt;=Criteria!$C$7,L1799="Yes",OR(C1799&lt;&gt;"Catering",K1799&gt;=Criteria!$C$8),D1799&lt;&gt;Criteria!$C$9),1,0)</f>
        <v>1</v>
      </c>
    </row>
    <row r="1800" customFormat="false" ht="15" hidden="false" customHeight="false" outlineLevel="0" collapsed="false">
      <c r="A1800" s="12" t="s">
        <v>3507</v>
      </c>
      <c r="B1800" s="12" t="s">
        <v>3508</v>
      </c>
      <c r="C1800" s="12" t="s">
        <v>22</v>
      </c>
      <c r="D1800" s="12" t="s">
        <v>48</v>
      </c>
      <c r="E1800" s="12" t="s">
        <v>38</v>
      </c>
      <c r="F1800" s="12" t="s">
        <v>25</v>
      </c>
      <c r="G1800" s="13" t="n">
        <v>46500</v>
      </c>
      <c r="H1800" s="12" t="n">
        <v>60</v>
      </c>
      <c r="I1800" s="12" t="n">
        <v>33</v>
      </c>
      <c r="J1800" s="12" t="n">
        <v>0</v>
      </c>
      <c r="K1800" s="14" t="n">
        <v>0</v>
      </c>
      <c r="L1800" s="12" t="s">
        <v>39</v>
      </c>
      <c r="M1800" s="15" t="n">
        <f aca="false">IF(AND(H1800&lt;=Criteria!$C$6,J1800&lt;=Criteria!$C$7,L1800="Yes",OR(C1800&lt;&gt;"Catering",K1800&gt;=Criteria!$C$8),D1800&lt;&gt;Criteria!$C$9),1,0)</f>
        <v>0</v>
      </c>
    </row>
    <row r="1801" customFormat="false" ht="15" hidden="false" customHeight="false" outlineLevel="0" collapsed="false">
      <c r="A1801" s="8" t="s">
        <v>3509</v>
      </c>
      <c r="B1801" s="8" t="s">
        <v>3510</v>
      </c>
      <c r="C1801" s="8" t="s">
        <v>32</v>
      </c>
      <c r="D1801" s="8" t="s">
        <v>37</v>
      </c>
      <c r="E1801" s="8" t="s">
        <v>38</v>
      </c>
      <c r="F1801" s="8" t="s">
        <v>53</v>
      </c>
      <c r="G1801" s="9" t="n">
        <v>139900</v>
      </c>
      <c r="H1801" s="8" t="n">
        <v>60</v>
      </c>
      <c r="I1801" s="8" t="n">
        <v>54</v>
      </c>
      <c r="J1801" s="8" t="n">
        <v>0</v>
      </c>
      <c r="K1801" s="10" t="n">
        <v>0.16</v>
      </c>
      <c r="L1801" s="8" t="s">
        <v>39</v>
      </c>
      <c r="M1801" s="11" t="n">
        <f aca="false">IF(AND(H1801&lt;=Criteria!$C$6,J1801&lt;=Criteria!$C$7,L1801="Yes",OR(C1801&lt;&gt;"Catering",K1801&gt;=Criteria!$C$8),D1801&lt;&gt;Criteria!$C$9),1,0)</f>
        <v>1</v>
      </c>
    </row>
    <row r="1802" customFormat="false" ht="15" hidden="false" customHeight="false" outlineLevel="0" collapsed="false">
      <c r="A1802" s="12" t="s">
        <v>3511</v>
      </c>
      <c r="B1802" s="12" t="s">
        <v>3512</v>
      </c>
      <c r="C1802" s="12" t="s">
        <v>32</v>
      </c>
      <c r="D1802" s="12" t="s">
        <v>42</v>
      </c>
      <c r="E1802" s="12" t="s">
        <v>38</v>
      </c>
      <c r="F1802" s="12" t="s">
        <v>33</v>
      </c>
      <c r="G1802" s="13" t="n">
        <v>153200</v>
      </c>
      <c r="H1802" s="12" t="n">
        <v>60</v>
      </c>
      <c r="I1802" s="12" t="n">
        <v>42</v>
      </c>
      <c r="J1802" s="12" t="n">
        <v>0</v>
      </c>
      <c r="K1802" s="14" t="n">
        <v>0.21</v>
      </c>
      <c r="L1802" s="12" t="s">
        <v>39</v>
      </c>
      <c r="M1802" s="15" t="n">
        <f aca="false">IF(AND(H1802&lt;=Criteria!$C$6,J1802&lt;=Criteria!$C$7,L1802="Yes",OR(C1802&lt;&gt;"Catering",K1802&gt;=Criteria!$C$8),D1802&lt;&gt;Criteria!$C$9),1,0)</f>
        <v>1</v>
      </c>
    </row>
    <row r="1803" customFormat="false" ht="15" hidden="false" customHeight="false" outlineLevel="0" collapsed="false">
      <c r="A1803" s="8" t="s">
        <v>3513</v>
      </c>
      <c r="B1803" s="8" t="s">
        <v>3514</v>
      </c>
      <c r="C1803" s="8" t="s">
        <v>32</v>
      </c>
      <c r="D1803" s="8" t="s">
        <v>23</v>
      </c>
      <c r="E1803" s="8" t="s">
        <v>24</v>
      </c>
      <c r="F1803" s="8" t="s">
        <v>33</v>
      </c>
      <c r="G1803" s="9" t="n">
        <v>47000</v>
      </c>
      <c r="H1803" s="8" t="n">
        <v>72</v>
      </c>
      <c r="I1803" s="8" t="n">
        <v>26</v>
      </c>
      <c r="J1803" s="8" t="n">
        <v>0</v>
      </c>
      <c r="K1803" s="10" t="n">
        <v>0.17</v>
      </c>
      <c r="L1803" s="8" t="s">
        <v>39</v>
      </c>
      <c r="M1803" s="11" t="n">
        <f aca="false">IF(AND(H1803&lt;=Criteria!$C$6,J1803&lt;=Criteria!$C$7,L1803="Yes",OR(C1803&lt;&gt;"Catering",K1803&gt;=Criteria!$C$8),D1803&lt;&gt;Criteria!$C$9),1,0)</f>
        <v>0</v>
      </c>
    </row>
    <row r="1804" customFormat="false" ht="15" hidden="false" customHeight="false" outlineLevel="0" collapsed="false">
      <c r="A1804" s="12" t="s">
        <v>3515</v>
      </c>
      <c r="B1804" s="12" t="s">
        <v>3516</v>
      </c>
      <c r="C1804" s="12" t="s">
        <v>32</v>
      </c>
      <c r="D1804" s="12" t="s">
        <v>42</v>
      </c>
      <c r="E1804" s="12" t="s">
        <v>38</v>
      </c>
      <c r="F1804" s="12" t="s">
        <v>33</v>
      </c>
      <c r="G1804" s="13" t="n">
        <v>46800</v>
      </c>
      <c r="H1804" s="12" t="n">
        <v>48</v>
      </c>
      <c r="I1804" s="12" t="n">
        <v>32</v>
      </c>
      <c r="J1804" s="12" t="n">
        <v>0</v>
      </c>
      <c r="K1804" s="14" t="n">
        <v>0.06</v>
      </c>
      <c r="L1804" s="12" t="s">
        <v>39</v>
      </c>
      <c r="M1804" s="15" t="n">
        <f aca="false">IF(AND(H1804&lt;=Criteria!$C$6,J1804&lt;=Criteria!$C$7,L1804="Yes",OR(C1804&lt;&gt;"Catering",K1804&gt;=Criteria!$C$8),D1804&lt;&gt;Criteria!$C$9),1,0)</f>
        <v>1</v>
      </c>
    </row>
    <row r="1805" customFormat="false" ht="15" hidden="false" customHeight="false" outlineLevel="0" collapsed="false">
      <c r="A1805" s="8" t="s">
        <v>3517</v>
      </c>
      <c r="B1805" s="8" t="s">
        <v>3518</v>
      </c>
      <c r="C1805" s="8" t="s">
        <v>32</v>
      </c>
      <c r="D1805" s="8" t="s">
        <v>42</v>
      </c>
      <c r="E1805" s="8" t="s">
        <v>38</v>
      </c>
      <c r="F1805" s="8" t="s">
        <v>53</v>
      </c>
      <c r="G1805" s="9" t="n">
        <v>165800</v>
      </c>
      <c r="H1805" s="8" t="n">
        <v>72</v>
      </c>
      <c r="I1805" s="8" t="n">
        <v>59</v>
      </c>
      <c r="J1805" s="8" t="n">
        <v>0</v>
      </c>
      <c r="K1805" s="10" t="n">
        <v>0.23</v>
      </c>
      <c r="L1805" s="8" t="s">
        <v>39</v>
      </c>
      <c r="M1805" s="11" t="n">
        <f aca="false">IF(AND(H1805&lt;=Criteria!$C$6,J1805&lt;=Criteria!$C$7,L1805="Yes",OR(C1805&lt;&gt;"Catering",K1805&gt;=Criteria!$C$8),D1805&lt;&gt;Criteria!$C$9),1,0)</f>
        <v>1</v>
      </c>
    </row>
    <row r="1806" customFormat="false" ht="15" hidden="false" customHeight="false" outlineLevel="0" collapsed="false">
      <c r="A1806" s="12" t="s">
        <v>3519</v>
      </c>
      <c r="B1806" s="12" t="s">
        <v>3520</v>
      </c>
      <c r="C1806" s="12" t="s">
        <v>32</v>
      </c>
      <c r="D1806" s="12" t="s">
        <v>42</v>
      </c>
      <c r="E1806" s="12" t="s">
        <v>38</v>
      </c>
      <c r="F1806" s="12" t="s">
        <v>25</v>
      </c>
      <c r="G1806" s="13" t="n">
        <v>244300</v>
      </c>
      <c r="H1806" s="12" t="n">
        <v>36</v>
      </c>
      <c r="I1806" s="12" t="n">
        <v>29</v>
      </c>
      <c r="J1806" s="12" t="n">
        <v>0</v>
      </c>
      <c r="K1806" s="14" t="n">
        <v>0.14</v>
      </c>
      <c r="L1806" s="12" t="s">
        <v>39</v>
      </c>
      <c r="M1806" s="15" t="n">
        <f aca="false">IF(AND(H1806&lt;=Criteria!$C$6,J1806&lt;=Criteria!$C$7,L1806="Yes",OR(C1806&lt;&gt;"Catering",K1806&gt;=Criteria!$C$8),D1806&lt;&gt;Criteria!$C$9),1,0)</f>
        <v>1</v>
      </c>
    </row>
    <row r="1807" customFormat="false" ht="15" hidden="false" customHeight="false" outlineLevel="0" collapsed="false">
      <c r="A1807" s="8" t="s">
        <v>3521</v>
      </c>
      <c r="B1807" s="8" t="s">
        <v>3522</v>
      </c>
      <c r="C1807" s="8" t="s">
        <v>32</v>
      </c>
      <c r="D1807" s="8" t="s">
        <v>42</v>
      </c>
      <c r="E1807" s="8" t="s">
        <v>38</v>
      </c>
      <c r="F1807" s="8" t="s">
        <v>25</v>
      </c>
      <c r="G1807" s="9" t="n">
        <v>207100</v>
      </c>
      <c r="H1807" s="8" t="n">
        <v>48</v>
      </c>
      <c r="I1807" s="8" t="n">
        <v>25</v>
      </c>
      <c r="J1807" s="8" t="n">
        <v>0</v>
      </c>
      <c r="K1807" s="10" t="n">
        <v>0.15</v>
      </c>
      <c r="L1807" s="8" t="s">
        <v>39</v>
      </c>
      <c r="M1807" s="11" t="n">
        <f aca="false">IF(AND(H1807&lt;=Criteria!$C$6,J1807&lt;=Criteria!$C$7,L1807="Yes",OR(C1807&lt;&gt;"Catering",K1807&gt;=Criteria!$C$8),D1807&lt;&gt;Criteria!$C$9),1,0)</f>
        <v>1</v>
      </c>
    </row>
    <row r="1808" customFormat="false" ht="15" hidden="false" customHeight="false" outlineLevel="0" collapsed="false">
      <c r="A1808" s="12" t="s">
        <v>3523</v>
      </c>
      <c r="B1808" s="12" t="s">
        <v>3524</v>
      </c>
      <c r="C1808" s="12" t="s">
        <v>32</v>
      </c>
      <c r="D1808" s="12" t="s">
        <v>75</v>
      </c>
      <c r="E1808" s="12" t="s">
        <v>24</v>
      </c>
      <c r="F1808" s="12" t="s">
        <v>33</v>
      </c>
      <c r="G1808" s="13" t="n">
        <v>185400</v>
      </c>
      <c r="H1808" s="12" t="n">
        <v>48</v>
      </c>
      <c r="I1808" s="12" t="n">
        <v>39</v>
      </c>
      <c r="J1808" s="12" t="n">
        <v>0</v>
      </c>
      <c r="K1808" s="14" t="n">
        <v>0.12</v>
      </c>
      <c r="L1808" s="12" t="s">
        <v>39</v>
      </c>
      <c r="M1808" s="15" t="n">
        <f aca="false">IF(AND(H1808&lt;=Criteria!$C$6,J1808&lt;=Criteria!$C$7,L1808="Yes",OR(C1808&lt;&gt;"Catering",K1808&gt;=Criteria!$C$8),D1808&lt;&gt;Criteria!$C$9),1,0)</f>
        <v>1</v>
      </c>
    </row>
    <row r="1809" customFormat="false" ht="15" hidden="false" customHeight="false" outlineLevel="0" collapsed="false">
      <c r="A1809" s="8" t="s">
        <v>3525</v>
      </c>
      <c r="B1809" s="8" t="s">
        <v>3526</v>
      </c>
      <c r="C1809" s="8" t="s">
        <v>36</v>
      </c>
      <c r="D1809" s="8" t="s">
        <v>48</v>
      </c>
      <c r="E1809" s="8" t="s">
        <v>38</v>
      </c>
      <c r="F1809" s="8" t="s">
        <v>33</v>
      </c>
      <c r="G1809" s="9" t="n">
        <v>61800</v>
      </c>
      <c r="H1809" s="8" t="n">
        <v>60</v>
      </c>
      <c r="I1809" s="8" t="n">
        <v>47</v>
      </c>
      <c r="J1809" s="8" t="n">
        <v>0</v>
      </c>
      <c r="K1809" s="10" t="n">
        <v>0.17</v>
      </c>
      <c r="L1809" s="8" t="s">
        <v>39</v>
      </c>
      <c r="M1809" s="11" t="n">
        <f aca="false">IF(AND(H1809&lt;=Criteria!$C$6,J1809&lt;=Criteria!$C$7,L1809="Yes",OR(C1809&lt;&gt;"Catering",K1809&gt;=Criteria!$C$8),D1809&lt;&gt;Criteria!$C$9),1,0)</f>
        <v>1</v>
      </c>
    </row>
    <row r="1810" customFormat="false" ht="15" hidden="false" customHeight="false" outlineLevel="0" collapsed="false">
      <c r="A1810" s="12" t="s">
        <v>3527</v>
      </c>
      <c r="B1810" s="12" t="s">
        <v>3528</v>
      </c>
      <c r="C1810" s="12" t="s">
        <v>32</v>
      </c>
      <c r="D1810" s="12" t="s">
        <v>42</v>
      </c>
      <c r="E1810" s="12" t="s">
        <v>38</v>
      </c>
      <c r="F1810" s="12" t="s">
        <v>25</v>
      </c>
      <c r="G1810" s="13" t="n">
        <v>73600</v>
      </c>
      <c r="H1810" s="12" t="n">
        <v>60</v>
      </c>
      <c r="I1810" s="12" t="n">
        <v>25</v>
      </c>
      <c r="J1810" s="12" t="n">
        <v>0</v>
      </c>
      <c r="K1810" s="14" t="n">
        <v>0.25</v>
      </c>
      <c r="L1810" s="12" t="s">
        <v>39</v>
      </c>
      <c r="M1810" s="15" t="n">
        <f aca="false">IF(AND(H1810&lt;=Criteria!$C$6,J1810&lt;=Criteria!$C$7,L1810="Yes",OR(C1810&lt;&gt;"Catering",K1810&gt;=Criteria!$C$8),D1810&lt;&gt;Criteria!$C$9),1,0)</f>
        <v>1</v>
      </c>
    </row>
    <row r="1811" customFormat="false" ht="15" hidden="false" customHeight="false" outlineLevel="0" collapsed="false">
      <c r="A1811" s="8" t="s">
        <v>3529</v>
      </c>
      <c r="B1811" s="8" t="s">
        <v>3530</v>
      </c>
      <c r="C1811" s="8" t="s">
        <v>22</v>
      </c>
      <c r="D1811" s="8" t="s">
        <v>37</v>
      </c>
      <c r="E1811" s="8" t="s">
        <v>38</v>
      </c>
      <c r="F1811" s="8" t="s">
        <v>25</v>
      </c>
      <c r="G1811" s="9" t="n">
        <v>81200</v>
      </c>
      <c r="H1811" s="8" t="n">
        <v>72</v>
      </c>
      <c r="I1811" s="8" t="n">
        <v>45</v>
      </c>
      <c r="J1811" s="8" t="n">
        <v>91</v>
      </c>
      <c r="K1811" s="10" t="n">
        <v>0.2</v>
      </c>
      <c r="L1811" s="8" t="s">
        <v>39</v>
      </c>
      <c r="M1811" s="11" t="n">
        <f aca="false">IF(AND(H1811&lt;=Criteria!$C$6,J1811&lt;=Criteria!$C$7,L1811="Yes",OR(C1811&lt;&gt;"Catering",K1811&gt;=Criteria!$C$8),D1811&lt;&gt;Criteria!$C$9),1,0)</f>
        <v>0</v>
      </c>
    </row>
    <row r="1812" customFormat="false" ht="15" hidden="false" customHeight="false" outlineLevel="0" collapsed="false">
      <c r="A1812" s="12" t="s">
        <v>3531</v>
      </c>
      <c r="B1812" s="12" t="s">
        <v>3456</v>
      </c>
      <c r="C1812" s="12" t="s">
        <v>22</v>
      </c>
      <c r="D1812" s="12" t="s">
        <v>37</v>
      </c>
      <c r="E1812" s="12" t="s">
        <v>38</v>
      </c>
      <c r="F1812" s="12" t="s">
        <v>25</v>
      </c>
      <c r="G1812" s="13" t="n">
        <v>102200</v>
      </c>
      <c r="H1812" s="12" t="n">
        <v>48</v>
      </c>
      <c r="I1812" s="12" t="n">
        <v>28</v>
      </c>
      <c r="J1812" s="12" t="n">
        <v>0</v>
      </c>
      <c r="K1812" s="14" t="n">
        <v>0.24</v>
      </c>
      <c r="L1812" s="12" t="s">
        <v>39</v>
      </c>
      <c r="M1812" s="15" t="n">
        <f aca="false">IF(AND(H1812&lt;=Criteria!$C$6,J1812&lt;=Criteria!$C$7,L1812="Yes",OR(C1812&lt;&gt;"Catering",K1812&gt;=Criteria!$C$8),D1812&lt;&gt;Criteria!$C$9),1,0)</f>
        <v>1</v>
      </c>
    </row>
    <row r="1813" customFormat="false" ht="15" hidden="false" customHeight="false" outlineLevel="0" collapsed="false">
      <c r="A1813" s="8" t="s">
        <v>3532</v>
      </c>
      <c r="B1813" s="8" t="s">
        <v>3533</v>
      </c>
      <c r="C1813" s="8" t="s">
        <v>36</v>
      </c>
      <c r="D1813" s="8" t="s">
        <v>61</v>
      </c>
      <c r="E1813" s="8" t="s">
        <v>24</v>
      </c>
      <c r="F1813" s="8" t="s">
        <v>33</v>
      </c>
      <c r="G1813" s="9" t="n">
        <v>138500</v>
      </c>
      <c r="H1813" s="8" t="n">
        <v>36</v>
      </c>
      <c r="I1813" s="8" t="n">
        <v>17</v>
      </c>
      <c r="J1813" s="8" t="n">
        <v>0</v>
      </c>
      <c r="K1813" s="10" t="n">
        <v>0.15</v>
      </c>
      <c r="L1813" s="8" t="s">
        <v>39</v>
      </c>
      <c r="M1813" s="11" t="n">
        <f aca="false">IF(AND(H1813&lt;=Criteria!$C$6,J1813&lt;=Criteria!$C$7,L1813="Yes",OR(C1813&lt;&gt;"Catering",K1813&gt;=Criteria!$C$8),D1813&lt;&gt;Criteria!$C$9),1,0)</f>
        <v>1</v>
      </c>
    </row>
    <row r="1814" customFormat="false" ht="15" hidden="false" customHeight="false" outlineLevel="0" collapsed="false">
      <c r="A1814" s="12" t="s">
        <v>3534</v>
      </c>
      <c r="B1814" s="12" t="s">
        <v>3535</v>
      </c>
      <c r="C1814" s="12" t="s">
        <v>32</v>
      </c>
      <c r="D1814" s="12" t="s">
        <v>23</v>
      </c>
      <c r="E1814" s="12" t="s">
        <v>24</v>
      </c>
      <c r="F1814" s="12" t="s">
        <v>53</v>
      </c>
      <c r="G1814" s="13" t="n">
        <v>53800</v>
      </c>
      <c r="H1814" s="12" t="n">
        <v>72</v>
      </c>
      <c r="I1814" s="12" t="n">
        <v>30</v>
      </c>
      <c r="J1814" s="12" t="n">
        <v>0</v>
      </c>
      <c r="K1814" s="14" t="n">
        <v>0.25</v>
      </c>
      <c r="L1814" s="12" t="s">
        <v>39</v>
      </c>
      <c r="M1814" s="15" t="n">
        <f aca="false">IF(AND(H1814&lt;=Criteria!$C$6,J1814&lt;=Criteria!$C$7,L1814="Yes",OR(C1814&lt;&gt;"Catering",K1814&gt;=Criteria!$C$8),D1814&lt;&gt;Criteria!$C$9),1,0)</f>
        <v>0</v>
      </c>
    </row>
    <row r="1815" customFormat="false" ht="15" hidden="false" customHeight="false" outlineLevel="0" collapsed="false">
      <c r="A1815" s="8" t="s">
        <v>3536</v>
      </c>
      <c r="B1815" s="8" t="s">
        <v>3537</v>
      </c>
      <c r="C1815" s="8" t="s">
        <v>36</v>
      </c>
      <c r="D1815" s="8" t="s">
        <v>75</v>
      </c>
      <c r="E1815" s="8" t="s">
        <v>24</v>
      </c>
      <c r="F1815" s="8" t="s">
        <v>33</v>
      </c>
      <c r="G1815" s="9" t="n">
        <v>345700</v>
      </c>
      <c r="H1815" s="8" t="n">
        <v>60</v>
      </c>
      <c r="I1815" s="8" t="n">
        <v>36</v>
      </c>
      <c r="J1815" s="8" t="n">
        <v>0</v>
      </c>
      <c r="K1815" s="10" t="n">
        <v>0.13</v>
      </c>
      <c r="L1815" s="8" t="s">
        <v>39</v>
      </c>
      <c r="M1815" s="11" t="n">
        <f aca="false">IF(AND(H1815&lt;=Criteria!$C$6,J1815&lt;=Criteria!$C$7,L1815="Yes",OR(C1815&lt;&gt;"Catering",K1815&gt;=Criteria!$C$8),D1815&lt;&gt;Criteria!$C$9),1,0)</f>
        <v>1</v>
      </c>
    </row>
    <row r="1816" customFormat="false" ht="15" hidden="false" customHeight="false" outlineLevel="0" collapsed="false">
      <c r="A1816" s="12" t="s">
        <v>3538</v>
      </c>
      <c r="B1816" s="12" t="s">
        <v>3539</v>
      </c>
      <c r="C1816" s="12" t="s">
        <v>32</v>
      </c>
      <c r="D1816" s="12" t="s">
        <v>37</v>
      </c>
      <c r="E1816" s="12" t="s">
        <v>38</v>
      </c>
      <c r="F1816" s="12" t="s">
        <v>33</v>
      </c>
      <c r="G1816" s="13" t="n">
        <v>142100</v>
      </c>
      <c r="H1816" s="12" t="n">
        <v>36</v>
      </c>
      <c r="I1816" s="12" t="n">
        <v>30</v>
      </c>
      <c r="J1816" s="12" t="n">
        <v>0</v>
      </c>
      <c r="K1816" s="14" t="n">
        <v>0.25</v>
      </c>
      <c r="L1816" s="12" t="s">
        <v>39</v>
      </c>
      <c r="M1816" s="15" t="n">
        <f aca="false">IF(AND(H1816&lt;=Criteria!$C$6,J1816&lt;=Criteria!$C$7,L1816="Yes",OR(C1816&lt;&gt;"Catering",K1816&gt;=Criteria!$C$8),D1816&lt;&gt;Criteria!$C$9),1,0)</f>
        <v>1</v>
      </c>
    </row>
    <row r="1817" customFormat="false" ht="15" hidden="false" customHeight="false" outlineLevel="0" collapsed="false">
      <c r="A1817" s="8" t="s">
        <v>3540</v>
      </c>
      <c r="B1817" s="8" t="s">
        <v>3541</v>
      </c>
      <c r="C1817" s="8" t="s">
        <v>22</v>
      </c>
      <c r="D1817" s="8" t="s">
        <v>42</v>
      </c>
      <c r="E1817" s="8" t="s">
        <v>38</v>
      </c>
      <c r="F1817" s="8" t="s">
        <v>33</v>
      </c>
      <c r="G1817" s="9" t="n">
        <v>91800</v>
      </c>
      <c r="H1817" s="8" t="n">
        <v>36</v>
      </c>
      <c r="I1817" s="8" t="n">
        <v>10</v>
      </c>
      <c r="J1817" s="8" t="n">
        <v>0</v>
      </c>
      <c r="K1817" s="10" t="n">
        <v>0.17</v>
      </c>
      <c r="L1817" s="8" t="s">
        <v>39</v>
      </c>
      <c r="M1817" s="11" t="n">
        <f aca="false">IF(AND(H1817&lt;=Criteria!$C$6,J1817&lt;=Criteria!$C$7,L1817="Yes",OR(C1817&lt;&gt;"Catering",K1817&gt;=Criteria!$C$8),D1817&lt;&gt;Criteria!$C$9),1,0)</f>
        <v>1</v>
      </c>
    </row>
    <row r="1818" customFormat="false" ht="15" hidden="false" customHeight="false" outlineLevel="0" collapsed="false">
      <c r="A1818" s="12" t="s">
        <v>3542</v>
      </c>
      <c r="B1818" s="12" t="s">
        <v>3543</v>
      </c>
      <c r="C1818" s="12" t="s">
        <v>32</v>
      </c>
      <c r="D1818" s="12" t="s">
        <v>48</v>
      </c>
      <c r="E1818" s="12" t="s">
        <v>38</v>
      </c>
      <c r="F1818" s="12" t="s">
        <v>53</v>
      </c>
      <c r="G1818" s="13" t="n">
        <v>231200</v>
      </c>
      <c r="H1818" s="12" t="n">
        <v>48</v>
      </c>
      <c r="I1818" s="12" t="n">
        <v>30</v>
      </c>
      <c r="J1818" s="12" t="n">
        <v>0</v>
      </c>
      <c r="K1818" s="14" t="n">
        <v>0.16</v>
      </c>
      <c r="L1818" s="12" t="s">
        <v>39</v>
      </c>
      <c r="M1818" s="15" t="n">
        <f aca="false">IF(AND(H1818&lt;=Criteria!$C$6,J1818&lt;=Criteria!$C$7,L1818="Yes",OR(C1818&lt;&gt;"Catering",K1818&gt;=Criteria!$C$8),D1818&lt;&gt;Criteria!$C$9),1,0)</f>
        <v>1</v>
      </c>
    </row>
    <row r="1819" customFormat="false" ht="15" hidden="false" customHeight="false" outlineLevel="0" collapsed="false">
      <c r="A1819" s="8" t="s">
        <v>3544</v>
      </c>
      <c r="B1819" s="8" t="s">
        <v>3545</v>
      </c>
      <c r="C1819" s="8" t="s">
        <v>32</v>
      </c>
      <c r="D1819" s="8" t="s">
        <v>48</v>
      </c>
      <c r="E1819" s="8" t="s">
        <v>38</v>
      </c>
      <c r="F1819" s="8" t="s">
        <v>33</v>
      </c>
      <c r="G1819" s="9" t="n">
        <v>193800</v>
      </c>
      <c r="H1819" s="8" t="n">
        <v>48</v>
      </c>
      <c r="I1819" s="8" t="n">
        <v>34</v>
      </c>
      <c r="J1819" s="8" t="n">
        <v>0</v>
      </c>
      <c r="K1819" s="10" t="n">
        <v>0.23</v>
      </c>
      <c r="L1819" s="8" t="s">
        <v>39</v>
      </c>
      <c r="M1819" s="11" t="n">
        <f aca="false">IF(AND(H1819&lt;=Criteria!$C$6,J1819&lt;=Criteria!$C$7,L1819="Yes",OR(C1819&lt;&gt;"Catering",K1819&gt;=Criteria!$C$8),D1819&lt;&gt;Criteria!$C$9),1,0)</f>
        <v>1</v>
      </c>
    </row>
    <row r="1820" customFormat="false" ht="15" hidden="false" customHeight="false" outlineLevel="0" collapsed="false">
      <c r="A1820" s="12" t="s">
        <v>3546</v>
      </c>
      <c r="B1820" s="12" t="s">
        <v>3547</v>
      </c>
      <c r="C1820" s="12" t="s">
        <v>32</v>
      </c>
      <c r="D1820" s="12" t="s">
        <v>48</v>
      </c>
      <c r="E1820" s="12" t="s">
        <v>38</v>
      </c>
      <c r="F1820" s="12" t="s">
        <v>25</v>
      </c>
      <c r="G1820" s="13" t="n">
        <v>150500</v>
      </c>
      <c r="H1820" s="12" t="n">
        <v>48</v>
      </c>
      <c r="I1820" s="12" t="n">
        <v>40</v>
      </c>
      <c r="J1820" s="12" t="n">
        <v>0</v>
      </c>
      <c r="K1820" s="14" t="n">
        <v>0.15</v>
      </c>
      <c r="L1820" s="12" t="s">
        <v>39</v>
      </c>
      <c r="M1820" s="15" t="n">
        <f aca="false">IF(AND(H1820&lt;=Criteria!$C$6,J1820&lt;=Criteria!$C$7,L1820="Yes",OR(C1820&lt;&gt;"Catering",K1820&gt;=Criteria!$C$8),D1820&lt;&gt;Criteria!$C$9),1,0)</f>
        <v>1</v>
      </c>
    </row>
    <row r="1821" customFormat="false" ht="15" hidden="false" customHeight="false" outlineLevel="0" collapsed="false">
      <c r="A1821" s="8" t="s">
        <v>3548</v>
      </c>
      <c r="B1821" s="8" t="s">
        <v>3549</v>
      </c>
      <c r="C1821" s="8" t="s">
        <v>32</v>
      </c>
      <c r="D1821" s="8" t="s">
        <v>23</v>
      </c>
      <c r="E1821" s="8" t="s">
        <v>24</v>
      </c>
      <c r="F1821" s="8" t="s">
        <v>53</v>
      </c>
      <c r="G1821" s="9" t="n">
        <v>95300</v>
      </c>
      <c r="H1821" s="8" t="n">
        <v>48</v>
      </c>
      <c r="I1821" s="8" t="n">
        <v>17</v>
      </c>
      <c r="J1821" s="8" t="n">
        <v>0</v>
      </c>
      <c r="K1821" s="10" t="n">
        <v>0.19</v>
      </c>
      <c r="L1821" s="8" t="s">
        <v>39</v>
      </c>
      <c r="M1821" s="11" t="n">
        <f aca="false">IF(AND(H1821&lt;=Criteria!$C$6,J1821&lt;=Criteria!$C$7,L1821="Yes",OR(C1821&lt;&gt;"Catering",K1821&gt;=Criteria!$C$8),D1821&lt;&gt;Criteria!$C$9),1,0)</f>
        <v>0</v>
      </c>
    </row>
    <row r="1822" customFormat="false" ht="15" hidden="false" customHeight="false" outlineLevel="0" collapsed="false">
      <c r="A1822" s="12" t="s">
        <v>3550</v>
      </c>
      <c r="B1822" s="12" t="s">
        <v>3551</v>
      </c>
      <c r="C1822" s="12" t="s">
        <v>22</v>
      </c>
      <c r="D1822" s="12" t="s">
        <v>108</v>
      </c>
      <c r="E1822" s="12" t="s">
        <v>108</v>
      </c>
      <c r="F1822" s="12" t="s">
        <v>25</v>
      </c>
      <c r="G1822" s="13" t="n">
        <v>81200</v>
      </c>
      <c r="H1822" s="12" t="n">
        <v>72</v>
      </c>
      <c r="I1822" s="12" t="n">
        <v>42</v>
      </c>
      <c r="J1822" s="12" t="n">
        <v>0</v>
      </c>
      <c r="K1822" s="14" t="n">
        <v>0</v>
      </c>
      <c r="L1822" s="12" t="s">
        <v>39</v>
      </c>
      <c r="M1822" s="15" t="n">
        <f aca="false">IF(AND(H1822&lt;=Criteria!$C$6,J1822&lt;=Criteria!$C$7,L1822="Yes",OR(C1822&lt;&gt;"Catering",K1822&gt;=Criteria!$C$8),D1822&lt;&gt;Criteria!$C$9),1,0)</f>
        <v>0</v>
      </c>
    </row>
    <row r="1823" customFormat="false" ht="15" hidden="false" customHeight="false" outlineLevel="0" collapsed="false">
      <c r="A1823" s="8" t="s">
        <v>3552</v>
      </c>
      <c r="B1823" s="8" t="s">
        <v>3553</v>
      </c>
      <c r="C1823" s="8" t="s">
        <v>32</v>
      </c>
      <c r="D1823" s="8" t="s">
        <v>37</v>
      </c>
      <c r="E1823" s="8" t="s">
        <v>38</v>
      </c>
      <c r="F1823" s="8" t="s">
        <v>33</v>
      </c>
      <c r="G1823" s="9" t="n">
        <v>157700</v>
      </c>
      <c r="H1823" s="8" t="n">
        <v>72</v>
      </c>
      <c r="I1823" s="8" t="n">
        <v>52</v>
      </c>
      <c r="J1823" s="8" t="n">
        <v>0</v>
      </c>
      <c r="K1823" s="10" t="n">
        <v>0.07</v>
      </c>
      <c r="L1823" s="8" t="s">
        <v>39</v>
      </c>
      <c r="M1823" s="11" t="n">
        <f aca="false">IF(AND(H1823&lt;=Criteria!$C$6,J1823&lt;=Criteria!$C$7,L1823="Yes",OR(C1823&lt;&gt;"Catering",K1823&gt;=Criteria!$C$8),D1823&lt;&gt;Criteria!$C$9),1,0)</f>
        <v>1</v>
      </c>
    </row>
    <row r="1824" customFormat="false" ht="15" hidden="false" customHeight="false" outlineLevel="0" collapsed="false">
      <c r="A1824" s="12" t="s">
        <v>3554</v>
      </c>
      <c r="B1824" s="12" t="s">
        <v>3555</v>
      </c>
      <c r="C1824" s="12" t="s">
        <v>32</v>
      </c>
      <c r="D1824" s="12" t="s">
        <v>42</v>
      </c>
      <c r="E1824" s="12" t="s">
        <v>38</v>
      </c>
      <c r="F1824" s="12" t="s">
        <v>33</v>
      </c>
      <c r="G1824" s="13" t="n">
        <v>56800</v>
      </c>
      <c r="H1824" s="12" t="n">
        <v>60</v>
      </c>
      <c r="I1824" s="12" t="n">
        <v>18</v>
      </c>
      <c r="J1824" s="12" t="n">
        <v>0</v>
      </c>
      <c r="K1824" s="14" t="n">
        <v>0.19</v>
      </c>
      <c r="L1824" s="12" t="s">
        <v>39</v>
      </c>
      <c r="M1824" s="15" t="n">
        <f aca="false">IF(AND(H1824&lt;=Criteria!$C$6,J1824&lt;=Criteria!$C$7,L1824="Yes",OR(C1824&lt;&gt;"Catering",K1824&gt;=Criteria!$C$8),D1824&lt;&gt;Criteria!$C$9),1,0)</f>
        <v>1</v>
      </c>
    </row>
    <row r="1825" customFormat="false" ht="15" hidden="false" customHeight="false" outlineLevel="0" collapsed="false">
      <c r="A1825" s="8" t="s">
        <v>3556</v>
      </c>
      <c r="B1825" s="8" t="s">
        <v>3557</v>
      </c>
      <c r="C1825" s="8" t="s">
        <v>36</v>
      </c>
      <c r="D1825" s="8" t="s">
        <v>108</v>
      </c>
      <c r="E1825" s="8" t="s">
        <v>108</v>
      </c>
      <c r="F1825" s="8" t="s">
        <v>33</v>
      </c>
      <c r="G1825" s="9" t="n">
        <v>80500</v>
      </c>
      <c r="H1825" s="8" t="n">
        <v>36</v>
      </c>
      <c r="I1825" s="8" t="n">
        <v>13</v>
      </c>
      <c r="J1825" s="8" t="n">
        <v>0</v>
      </c>
      <c r="K1825" s="10" t="n">
        <v>0.15</v>
      </c>
      <c r="L1825" s="8" t="s">
        <v>39</v>
      </c>
      <c r="M1825" s="11" t="n">
        <f aca="false">IF(AND(H1825&lt;=Criteria!$C$6,J1825&lt;=Criteria!$C$7,L1825="Yes",OR(C1825&lt;&gt;"Catering",K1825&gt;=Criteria!$C$8),D1825&lt;&gt;Criteria!$C$9),1,0)</f>
        <v>1</v>
      </c>
    </row>
    <row r="1826" customFormat="false" ht="15" hidden="false" customHeight="false" outlineLevel="0" collapsed="false">
      <c r="A1826" s="12" t="s">
        <v>3558</v>
      </c>
      <c r="B1826" s="12" t="s">
        <v>3559</v>
      </c>
      <c r="C1826" s="12" t="s">
        <v>32</v>
      </c>
      <c r="D1826" s="12" t="s">
        <v>42</v>
      </c>
      <c r="E1826" s="12" t="s">
        <v>38</v>
      </c>
      <c r="F1826" s="12" t="s">
        <v>33</v>
      </c>
      <c r="G1826" s="13" t="n">
        <v>173800</v>
      </c>
      <c r="H1826" s="12" t="n">
        <v>72</v>
      </c>
      <c r="I1826" s="12" t="n">
        <v>61</v>
      </c>
      <c r="J1826" s="12" t="n">
        <v>0</v>
      </c>
      <c r="K1826" s="14" t="n">
        <v>0.11</v>
      </c>
      <c r="L1826" s="12" t="s">
        <v>39</v>
      </c>
      <c r="M1826" s="15" t="n">
        <f aca="false">IF(AND(H1826&lt;=Criteria!$C$6,J1826&lt;=Criteria!$C$7,L1826="Yes",OR(C1826&lt;&gt;"Catering",K1826&gt;=Criteria!$C$8),D1826&lt;&gt;Criteria!$C$9),1,0)</f>
        <v>1</v>
      </c>
    </row>
    <row r="1827" customFormat="false" ht="15" hidden="false" customHeight="false" outlineLevel="0" collapsed="false">
      <c r="A1827" s="8" t="s">
        <v>3560</v>
      </c>
      <c r="B1827" s="8" t="s">
        <v>3561</v>
      </c>
      <c r="C1827" s="8" t="s">
        <v>36</v>
      </c>
      <c r="D1827" s="8" t="s">
        <v>37</v>
      </c>
      <c r="E1827" s="8" t="s">
        <v>38</v>
      </c>
      <c r="F1827" s="8" t="s">
        <v>25</v>
      </c>
      <c r="G1827" s="9" t="n">
        <v>195000</v>
      </c>
      <c r="H1827" s="8" t="n">
        <v>72</v>
      </c>
      <c r="I1827" s="8" t="n">
        <v>26</v>
      </c>
      <c r="J1827" s="8" t="n">
        <v>0</v>
      </c>
      <c r="K1827" s="10" t="n">
        <v>0.05</v>
      </c>
      <c r="L1827" s="8" t="s">
        <v>39</v>
      </c>
      <c r="M1827" s="11" t="n">
        <f aca="false">IF(AND(H1827&lt;=Criteria!$C$6,J1827&lt;=Criteria!$C$7,L1827="Yes",OR(C1827&lt;&gt;"Catering",K1827&gt;=Criteria!$C$8),D1827&lt;&gt;Criteria!$C$9),1,0)</f>
        <v>1</v>
      </c>
    </row>
    <row r="1828" customFormat="false" ht="15" hidden="false" customHeight="false" outlineLevel="0" collapsed="false">
      <c r="A1828" s="12" t="s">
        <v>3562</v>
      </c>
      <c r="B1828" s="12" t="s">
        <v>3563</v>
      </c>
      <c r="C1828" s="12" t="s">
        <v>36</v>
      </c>
      <c r="D1828" s="12" t="s">
        <v>108</v>
      </c>
      <c r="E1828" s="12" t="s">
        <v>108</v>
      </c>
      <c r="F1828" s="12" t="s">
        <v>33</v>
      </c>
      <c r="G1828" s="13" t="n">
        <v>111500</v>
      </c>
      <c r="H1828" s="12" t="n">
        <v>48</v>
      </c>
      <c r="I1828" s="12" t="n">
        <v>16</v>
      </c>
      <c r="J1828" s="12" t="n">
        <v>0</v>
      </c>
      <c r="K1828" s="14" t="n">
        <v>0.1</v>
      </c>
      <c r="L1828" s="12" t="s">
        <v>39</v>
      </c>
      <c r="M1828" s="15" t="n">
        <f aca="false">IF(AND(H1828&lt;=Criteria!$C$6,J1828&lt;=Criteria!$C$7,L1828="Yes",OR(C1828&lt;&gt;"Catering",K1828&gt;=Criteria!$C$8),D1828&lt;&gt;Criteria!$C$9),1,0)</f>
        <v>1</v>
      </c>
    </row>
    <row r="1829" customFormat="false" ht="15" hidden="false" customHeight="false" outlineLevel="0" collapsed="false">
      <c r="A1829" s="8" t="s">
        <v>3564</v>
      </c>
      <c r="B1829" s="8" t="s">
        <v>3565</v>
      </c>
      <c r="C1829" s="8" t="s">
        <v>22</v>
      </c>
      <c r="D1829" s="8" t="s">
        <v>42</v>
      </c>
      <c r="E1829" s="8" t="s">
        <v>38</v>
      </c>
      <c r="F1829" s="8" t="s">
        <v>33</v>
      </c>
      <c r="G1829" s="9" t="n">
        <v>92700</v>
      </c>
      <c r="H1829" s="8" t="n">
        <v>36</v>
      </c>
      <c r="I1829" s="8" t="n">
        <v>20</v>
      </c>
      <c r="J1829" s="8" t="n">
        <v>0</v>
      </c>
      <c r="K1829" s="10" t="n">
        <v>0.06</v>
      </c>
      <c r="L1829" s="8" t="s">
        <v>39</v>
      </c>
      <c r="M1829" s="11" t="n">
        <f aca="false">IF(AND(H1829&lt;=Criteria!$C$6,J1829&lt;=Criteria!$C$7,L1829="Yes",OR(C1829&lt;&gt;"Catering",K1829&gt;=Criteria!$C$8),D1829&lt;&gt;Criteria!$C$9),1,0)</f>
        <v>0</v>
      </c>
    </row>
    <row r="1830" customFormat="false" ht="15" hidden="false" customHeight="false" outlineLevel="0" collapsed="false">
      <c r="A1830" s="12" t="s">
        <v>3566</v>
      </c>
      <c r="B1830" s="12" t="s">
        <v>3567</v>
      </c>
      <c r="C1830" s="12" t="s">
        <v>32</v>
      </c>
      <c r="D1830" s="12" t="s">
        <v>42</v>
      </c>
      <c r="E1830" s="12" t="s">
        <v>38</v>
      </c>
      <c r="F1830" s="12" t="s">
        <v>53</v>
      </c>
      <c r="G1830" s="13" t="n">
        <v>83800</v>
      </c>
      <c r="H1830" s="12" t="n">
        <v>60</v>
      </c>
      <c r="I1830" s="12" t="n">
        <v>46</v>
      </c>
      <c r="J1830" s="12" t="n">
        <v>0</v>
      </c>
      <c r="K1830" s="14" t="n">
        <v>0.08</v>
      </c>
      <c r="L1830" s="12" t="s">
        <v>39</v>
      </c>
      <c r="M1830" s="15" t="n">
        <f aca="false">IF(AND(H1830&lt;=Criteria!$C$6,J1830&lt;=Criteria!$C$7,L1830="Yes",OR(C1830&lt;&gt;"Catering",K1830&gt;=Criteria!$C$8),D1830&lt;&gt;Criteria!$C$9),1,0)</f>
        <v>1</v>
      </c>
    </row>
    <row r="1831" customFormat="false" ht="15" hidden="false" customHeight="false" outlineLevel="0" collapsed="false">
      <c r="A1831" s="8" t="s">
        <v>3568</v>
      </c>
      <c r="B1831" s="8" t="s">
        <v>3569</v>
      </c>
      <c r="C1831" s="8" t="s">
        <v>32</v>
      </c>
      <c r="D1831" s="8" t="s">
        <v>48</v>
      </c>
      <c r="E1831" s="8" t="s">
        <v>38</v>
      </c>
      <c r="F1831" s="8" t="s">
        <v>25</v>
      </c>
      <c r="G1831" s="9" t="n">
        <v>219600</v>
      </c>
      <c r="H1831" s="8" t="n">
        <v>36</v>
      </c>
      <c r="I1831" s="8" t="n">
        <v>29</v>
      </c>
      <c r="J1831" s="8" t="n">
        <v>0</v>
      </c>
      <c r="K1831" s="10" t="n">
        <v>0.18</v>
      </c>
      <c r="L1831" s="8" t="s">
        <v>39</v>
      </c>
      <c r="M1831" s="11" t="n">
        <f aca="false">IF(AND(H1831&lt;=Criteria!$C$6,J1831&lt;=Criteria!$C$7,L1831="Yes",OR(C1831&lt;&gt;"Catering",K1831&gt;=Criteria!$C$8),D1831&lt;&gt;Criteria!$C$9),1,0)</f>
        <v>1</v>
      </c>
    </row>
    <row r="1832" customFormat="false" ht="15" hidden="false" customHeight="false" outlineLevel="0" collapsed="false">
      <c r="A1832" s="12" t="s">
        <v>3570</v>
      </c>
      <c r="B1832" s="12" t="s">
        <v>3571</v>
      </c>
      <c r="C1832" s="12" t="s">
        <v>32</v>
      </c>
      <c r="D1832" s="12" t="s">
        <v>42</v>
      </c>
      <c r="E1832" s="12" t="s">
        <v>38</v>
      </c>
      <c r="F1832" s="12" t="s">
        <v>33</v>
      </c>
      <c r="G1832" s="13" t="n">
        <v>218100</v>
      </c>
      <c r="H1832" s="12" t="n">
        <v>48</v>
      </c>
      <c r="I1832" s="12" t="n">
        <v>17</v>
      </c>
      <c r="J1832" s="12" t="n">
        <v>0</v>
      </c>
      <c r="K1832" s="14" t="n">
        <v>0.17</v>
      </c>
      <c r="L1832" s="12" t="s">
        <v>39</v>
      </c>
      <c r="M1832" s="15" t="n">
        <f aca="false">IF(AND(H1832&lt;=Criteria!$C$6,J1832&lt;=Criteria!$C$7,L1832="Yes",OR(C1832&lt;&gt;"Catering",K1832&gt;=Criteria!$C$8),D1832&lt;&gt;Criteria!$C$9),1,0)</f>
        <v>1</v>
      </c>
    </row>
    <row r="1833" customFormat="false" ht="15" hidden="false" customHeight="false" outlineLevel="0" collapsed="false">
      <c r="A1833" s="8" t="s">
        <v>3572</v>
      </c>
      <c r="B1833" s="8" t="s">
        <v>3573</v>
      </c>
      <c r="C1833" s="8" t="s">
        <v>32</v>
      </c>
      <c r="D1833" s="8" t="s">
        <v>37</v>
      </c>
      <c r="E1833" s="8" t="s">
        <v>38</v>
      </c>
      <c r="F1833" s="8" t="s">
        <v>33</v>
      </c>
      <c r="G1833" s="9" t="n">
        <v>232200</v>
      </c>
      <c r="H1833" s="8" t="n">
        <v>72</v>
      </c>
      <c r="I1833" s="8" t="n">
        <v>47</v>
      </c>
      <c r="J1833" s="8" t="n">
        <v>0</v>
      </c>
      <c r="K1833" s="10" t="n">
        <v>0.24</v>
      </c>
      <c r="L1833" s="8" t="s">
        <v>39</v>
      </c>
      <c r="M1833" s="11" t="n">
        <f aca="false">IF(AND(H1833&lt;=Criteria!$C$6,J1833&lt;=Criteria!$C$7,L1833="Yes",OR(C1833&lt;&gt;"Catering",K1833&gt;=Criteria!$C$8),D1833&lt;&gt;Criteria!$C$9),1,0)</f>
        <v>1</v>
      </c>
    </row>
    <row r="1834" customFormat="false" ht="15" hidden="false" customHeight="false" outlineLevel="0" collapsed="false">
      <c r="A1834" s="12" t="s">
        <v>3574</v>
      </c>
      <c r="B1834" s="12" t="s">
        <v>3575</v>
      </c>
      <c r="C1834" s="12" t="s">
        <v>32</v>
      </c>
      <c r="D1834" s="12" t="s">
        <v>37</v>
      </c>
      <c r="E1834" s="12" t="s">
        <v>38</v>
      </c>
      <c r="F1834" s="12" t="s">
        <v>53</v>
      </c>
      <c r="G1834" s="13" t="n">
        <v>42400</v>
      </c>
      <c r="H1834" s="12" t="n">
        <v>84</v>
      </c>
      <c r="I1834" s="12" t="n">
        <v>78</v>
      </c>
      <c r="J1834" s="12" t="n">
        <v>0</v>
      </c>
      <c r="K1834" s="14" t="n">
        <v>0.1</v>
      </c>
      <c r="L1834" s="12" t="s">
        <v>39</v>
      </c>
      <c r="M1834" s="15" t="n">
        <f aca="false">IF(AND(H1834&lt;=Criteria!$C$6,J1834&lt;=Criteria!$C$7,L1834="Yes",OR(C1834&lt;&gt;"Catering",K1834&gt;=Criteria!$C$8),D1834&lt;&gt;Criteria!$C$9),1,0)</f>
        <v>0</v>
      </c>
    </row>
    <row r="1835" customFormat="false" ht="15" hidden="false" customHeight="false" outlineLevel="0" collapsed="false">
      <c r="A1835" s="8" t="s">
        <v>3576</v>
      </c>
      <c r="B1835" s="8" t="s">
        <v>3577</v>
      </c>
      <c r="C1835" s="8" t="s">
        <v>32</v>
      </c>
      <c r="D1835" s="8" t="s">
        <v>48</v>
      </c>
      <c r="E1835" s="8" t="s">
        <v>38</v>
      </c>
      <c r="F1835" s="8" t="s">
        <v>33</v>
      </c>
      <c r="G1835" s="9" t="n">
        <v>148500</v>
      </c>
      <c r="H1835" s="8" t="n">
        <v>84</v>
      </c>
      <c r="I1835" s="8" t="n">
        <v>68</v>
      </c>
      <c r="J1835" s="8" t="n">
        <v>0</v>
      </c>
      <c r="K1835" s="10" t="n">
        <v>0.08</v>
      </c>
      <c r="L1835" s="8" t="s">
        <v>39</v>
      </c>
      <c r="M1835" s="11" t="n">
        <f aca="false">IF(AND(H1835&lt;=Criteria!$C$6,J1835&lt;=Criteria!$C$7,L1835="Yes",OR(C1835&lt;&gt;"Catering",K1835&gt;=Criteria!$C$8),D1835&lt;&gt;Criteria!$C$9),1,0)</f>
        <v>0</v>
      </c>
    </row>
    <row r="1836" customFormat="false" ht="15" hidden="false" customHeight="false" outlineLevel="0" collapsed="false">
      <c r="A1836" s="12" t="s">
        <v>3578</v>
      </c>
      <c r="B1836" s="12" t="s">
        <v>3579</v>
      </c>
      <c r="C1836" s="12" t="s">
        <v>32</v>
      </c>
      <c r="D1836" s="12" t="s">
        <v>108</v>
      </c>
      <c r="E1836" s="12" t="s">
        <v>108</v>
      </c>
      <c r="F1836" s="12" t="s">
        <v>33</v>
      </c>
      <c r="G1836" s="13" t="n">
        <v>118200</v>
      </c>
      <c r="H1836" s="12" t="n">
        <v>60</v>
      </c>
      <c r="I1836" s="12" t="n">
        <v>37</v>
      </c>
      <c r="J1836" s="12" t="n">
        <v>0</v>
      </c>
      <c r="K1836" s="14" t="n">
        <v>0.21</v>
      </c>
      <c r="L1836" s="12" t="s">
        <v>39</v>
      </c>
      <c r="M1836" s="15" t="n">
        <f aca="false">IF(AND(H1836&lt;=Criteria!$C$6,J1836&lt;=Criteria!$C$7,L1836="Yes",OR(C1836&lt;&gt;"Catering",K1836&gt;=Criteria!$C$8),D1836&lt;&gt;Criteria!$C$9),1,0)</f>
        <v>1</v>
      </c>
    </row>
    <row r="1837" customFormat="false" ht="15" hidden="false" customHeight="false" outlineLevel="0" collapsed="false">
      <c r="A1837" s="8" t="s">
        <v>3580</v>
      </c>
      <c r="B1837" s="8" t="s">
        <v>3581</v>
      </c>
      <c r="C1837" s="8" t="s">
        <v>22</v>
      </c>
      <c r="D1837" s="8" t="s">
        <v>37</v>
      </c>
      <c r="E1837" s="8" t="s">
        <v>38</v>
      </c>
      <c r="F1837" s="8" t="s">
        <v>53</v>
      </c>
      <c r="G1837" s="9" t="n">
        <v>89100</v>
      </c>
      <c r="H1837" s="8" t="n">
        <v>60</v>
      </c>
      <c r="I1837" s="8" t="n">
        <v>39</v>
      </c>
      <c r="J1837" s="8" t="n">
        <v>0</v>
      </c>
      <c r="K1837" s="10" t="n">
        <v>0</v>
      </c>
      <c r="L1837" s="8" t="s">
        <v>39</v>
      </c>
      <c r="M1837" s="11" t="n">
        <f aca="false">IF(AND(H1837&lt;=Criteria!$C$6,J1837&lt;=Criteria!$C$7,L1837="Yes",OR(C1837&lt;&gt;"Catering",K1837&gt;=Criteria!$C$8),D1837&lt;&gt;Criteria!$C$9),1,0)</f>
        <v>0</v>
      </c>
    </row>
    <row r="1838" customFormat="false" ht="15" hidden="false" customHeight="false" outlineLevel="0" collapsed="false">
      <c r="A1838" s="12" t="s">
        <v>3582</v>
      </c>
      <c r="B1838" s="12" t="s">
        <v>3557</v>
      </c>
      <c r="C1838" s="12" t="s">
        <v>32</v>
      </c>
      <c r="D1838" s="12" t="s">
        <v>48</v>
      </c>
      <c r="E1838" s="12" t="s">
        <v>38</v>
      </c>
      <c r="F1838" s="12" t="s">
        <v>53</v>
      </c>
      <c r="G1838" s="13" t="n">
        <v>224900</v>
      </c>
      <c r="H1838" s="12" t="n">
        <v>60</v>
      </c>
      <c r="I1838" s="12" t="n">
        <v>16</v>
      </c>
      <c r="J1838" s="12" t="n">
        <v>0</v>
      </c>
      <c r="K1838" s="14" t="n">
        <v>0.21</v>
      </c>
      <c r="L1838" s="12" t="s">
        <v>39</v>
      </c>
      <c r="M1838" s="15" t="n">
        <f aca="false">IF(AND(H1838&lt;=Criteria!$C$6,J1838&lt;=Criteria!$C$7,L1838="Yes",OR(C1838&lt;&gt;"Catering",K1838&gt;=Criteria!$C$8),D1838&lt;&gt;Criteria!$C$9),1,0)</f>
        <v>1</v>
      </c>
    </row>
    <row r="1839" customFormat="false" ht="15" hidden="false" customHeight="false" outlineLevel="0" collapsed="false">
      <c r="A1839" s="8" t="s">
        <v>3583</v>
      </c>
      <c r="B1839" s="8" t="s">
        <v>3584</v>
      </c>
      <c r="C1839" s="8" t="s">
        <v>22</v>
      </c>
      <c r="D1839" s="8" t="s">
        <v>23</v>
      </c>
      <c r="E1839" s="8" t="s">
        <v>24</v>
      </c>
      <c r="F1839" s="8" t="s">
        <v>33</v>
      </c>
      <c r="G1839" s="9" t="n">
        <v>59900</v>
      </c>
      <c r="H1839" s="8" t="n">
        <v>60</v>
      </c>
      <c r="I1839" s="8" t="n">
        <v>50</v>
      </c>
      <c r="J1839" s="8" t="n">
        <v>0</v>
      </c>
      <c r="K1839" s="10" t="n">
        <v>0.21</v>
      </c>
      <c r="L1839" s="8" t="s">
        <v>39</v>
      </c>
      <c r="M1839" s="11" t="n">
        <f aca="false">IF(AND(H1839&lt;=Criteria!$C$6,J1839&lt;=Criteria!$C$7,L1839="Yes",OR(C1839&lt;&gt;"Catering",K1839&gt;=Criteria!$C$8),D1839&lt;&gt;Criteria!$C$9),1,0)</f>
        <v>0</v>
      </c>
    </row>
    <row r="1840" customFormat="false" ht="15" hidden="false" customHeight="false" outlineLevel="0" collapsed="false">
      <c r="A1840" s="12" t="s">
        <v>3585</v>
      </c>
      <c r="B1840" s="12" t="s">
        <v>3586</v>
      </c>
      <c r="C1840" s="12" t="s">
        <v>22</v>
      </c>
      <c r="D1840" s="12" t="s">
        <v>42</v>
      </c>
      <c r="E1840" s="12" t="s">
        <v>38</v>
      </c>
      <c r="F1840" s="12" t="s">
        <v>33</v>
      </c>
      <c r="G1840" s="13" t="n">
        <v>63400</v>
      </c>
      <c r="H1840" s="12" t="n">
        <v>36</v>
      </c>
      <c r="I1840" s="12" t="n">
        <v>33</v>
      </c>
      <c r="J1840" s="12" t="n">
        <v>0</v>
      </c>
      <c r="K1840" s="14" t="n">
        <v>0.22</v>
      </c>
      <c r="L1840" s="12" t="s">
        <v>39</v>
      </c>
      <c r="M1840" s="15" t="n">
        <f aca="false">IF(AND(H1840&lt;=Criteria!$C$6,J1840&lt;=Criteria!$C$7,L1840="Yes",OR(C1840&lt;&gt;"Catering",K1840&gt;=Criteria!$C$8),D1840&lt;&gt;Criteria!$C$9),1,0)</f>
        <v>1</v>
      </c>
    </row>
    <row r="1841" customFormat="false" ht="15" hidden="false" customHeight="false" outlineLevel="0" collapsed="false">
      <c r="A1841" s="8" t="s">
        <v>3587</v>
      </c>
      <c r="B1841" s="8" t="s">
        <v>3588</v>
      </c>
      <c r="C1841" s="8" t="s">
        <v>22</v>
      </c>
      <c r="D1841" s="8" t="s">
        <v>37</v>
      </c>
      <c r="E1841" s="8" t="s">
        <v>38</v>
      </c>
      <c r="F1841" s="8" t="s">
        <v>25</v>
      </c>
      <c r="G1841" s="9" t="n">
        <v>84400</v>
      </c>
      <c r="H1841" s="8" t="n">
        <v>72</v>
      </c>
      <c r="I1841" s="8" t="n">
        <v>52</v>
      </c>
      <c r="J1841" s="8" t="n">
        <v>0</v>
      </c>
      <c r="K1841" s="10" t="n">
        <v>0.16</v>
      </c>
      <c r="L1841" s="8" t="s">
        <v>39</v>
      </c>
      <c r="M1841" s="11" t="n">
        <f aca="false">IF(AND(H1841&lt;=Criteria!$C$6,J1841&lt;=Criteria!$C$7,L1841="Yes",OR(C1841&lt;&gt;"Catering",K1841&gt;=Criteria!$C$8),D1841&lt;&gt;Criteria!$C$9),1,0)</f>
        <v>1</v>
      </c>
    </row>
    <row r="1842" customFormat="false" ht="15" hidden="false" customHeight="false" outlineLevel="0" collapsed="false">
      <c r="A1842" s="12" t="s">
        <v>3589</v>
      </c>
      <c r="B1842" s="12" t="s">
        <v>3590</v>
      </c>
      <c r="C1842" s="12" t="s">
        <v>22</v>
      </c>
      <c r="D1842" s="12" t="s">
        <v>108</v>
      </c>
      <c r="E1842" s="12" t="s">
        <v>108</v>
      </c>
      <c r="F1842" s="12" t="s">
        <v>33</v>
      </c>
      <c r="G1842" s="13" t="n">
        <v>92600</v>
      </c>
      <c r="H1842" s="12" t="n">
        <v>60</v>
      </c>
      <c r="I1842" s="12" t="n">
        <v>46</v>
      </c>
      <c r="J1842" s="12" t="n">
        <v>0</v>
      </c>
      <c r="K1842" s="14" t="n">
        <v>0.21</v>
      </c>
      <c r="L1842" s="12" t="s">
        <v>39</v>
      </c>
      <c r="M1842" s="15" t="n">
        <f aca="false">IF(AND(H1842&lt;=Criteria!$C$6,J1842&lt;=Criteria!$C$7,L1842="Yes",OR(C1842&lt;&gt;"Catering",K1842&gt;=Criteria!$C$8),D1842&lt;&gt;Criteria!$C$9),1,0)</f>
        <v>1</v>
      </c>
    </row>
    <row r="1843" customFormat="false" ht="15" hidden="false" customHeight="false" outlineLevel="0" collapsed="false">
      <c r="A1843" s="8" t="s">
        <v>3591</v>
      </c>
      <c r="B1843" s="8" t="s">
        <v>3592</v>
      </c>
      <c r="C1843" s="8" t="s">
        <v>32</v>
      </c>
      <c r="D1843" s="8" t="s">
        <v>133</v>
      </c>
      <c r="E1843" s="8" t="s">
        <v>24</v>
      </c>
      <c r="F1843" s="8" t="s">
        <v>53</v>
      </c>
      <c r="G1843" s="9" t="n">
        <v>237900</v>
      </c>
      <c r="H1843" s="8" t="n">
        <v>72</v>
      </c>
      <c r="I1843" s="8" t="n">
        <v>59</v>
      </c>
      <c r="J1843" s="8" t="n">
        <v>0</v>
      </c>
      <c r="K1843" s="10" t="n">
        <v>0.05</v>
      </c>
      <c r="L1843" s="8" t="s">
        <v>39</v>
      </c>
      <c r="M1843" s="11" t="n">
        <f aca="false">IF(AND(H1843&lt;=Criteria!$C$6,J1843&lt;=Criteria!$C$7,L1843="Yes",OR(C1843&lt;&gt;"Catering",K1843&gt;=Criteria!$C$8),D1843&lt;&gt;Criteria!$C$9),1,0)</f>
        <v>1</v>
      </c>
    </row>
    <row r="1844" customFormat="false" ht="15" hidden="false" customHeight="false" outlineLevel="0" collapsed="false">
      <c r="A1844" s="12" t="s">
        <v>3593</v>
      </c>
      <c r="B1844" s="12" t="s">
        <v>3594</v>
      </c>
      <c r="C1844" s="12" t="s">
        <v>22</v>
      </c>
      <c r="D1844" s="12" t="s">
        <v>23</v>
      </c>
      <c r="E1844" s="12" t="s">
        <v>24</v>
      </c>
      <c r="F1844" s="12" t="s">
        <v>33</v>
      </c>
      <c r="G1844" s="13" t="n">
        <v>117000</v>
      </c>
      <c r="H1844" s="12" t="n">
        <v>60</v>
      </c>
      <c r="I1844" s="12" t="n">
        <v>17</v>
      </c>
      <c r="J1844" s="12" t="n">
        <v>0</v>
      </c>
      <c r="K1844" s="14" t="n">
        <v>0.08</v>
      </c>
      <c r="L1844" s="12" t="s">
        <v>26</v>
      </c>
      <c r="M1844" s="15" t="n">
        <f aca="false">IF(AND(H1844&lt;=Criteria!$C$6,J1844&lt;=Criteria!$C$7,L1844="Yes",OR(C1844&lt;&gt;"Catering",K1844&gt;=Criteria!$C$8),D1844&lt;&gt;Criteria!$C$9),1,0)</f>
        <v>0</v>
      </c>
    </row>
    <row r="1845" customFormat="false" ht="15" hidden="false" customHeight="false" outlineLevel="0" collapsed="false">
      <c r="A1845" s="8" t="s">
        <v>3595</v>
      </c>
      <c r="B1845" s="8" t="s">
        <v>3596</v>
      </c>
      <c r="C1845" s="8" t="s">
        <v>36</v>
      </c>
      <c r="D1845" s="8" t="s">
        <v>48</v>
      </c>
      <c r="E1845" s="8" t="s">
        <v>38</v>
      </c>
      <c r="F1845" s="8" t="s">
        <v>33</v>
      </c>
      <c r="G1845" s="9" t="n">
        <v>361700</v>
      </c>
      <c r="H1845" s="8" t="n">
        <v>36</v>
      </c>
      <c r="I1845" s="8" t="n">
        <v>13</v>
      </c>
      <c r="J1845" s="8" t="n">
        <v>0</v>
      </c>
      <c r="K1845" s="10" t="n">
        <v>0.22</v>
      </c>
      <c r="L1845" s="8" t="s">
        <v>39</v>
      </c>
      <c r="M1845" s="11" t="n">
        <f aca="false">IF(AND(H1845&lt;=Criteria!$C$6,J1845&lt;=Criteria!$C$7,L1845="Yes",OR(C1845&lt;&gt;"Catering",K1845&gt;=Criteria!$C$8),D1845&lt;&gt;Criteria!$C$9),1,0)</f>
        <v>1</v>
      </c>
    </row>
    <row r="1846" customFormat="false" ht="15" hidden="false" customHeight="false" outlineLevel="0" collapsed="false">
      <c r="A1846" s="12" t="s">
        <v>3597</v>
      </c>
      <c r="B1846" s="12" t="s">
        <v>3598</v>
      </c>
      <c r="C1846" s="12" t="s">
        <v>32</v>
      </c>
      <c r="D1846" s="12" t="s">
        <v>48</v>
      </c>
      <c r="E1846" s="12" t="s">
        <v>38</v>
      </c>
      <c r="F1846" s="12" t="s">
        <v>33</v>
      </c>
      <c r="G1846" s="13" t="n">
        <v>175400</v>
      </c>
      <c r="H1846" s="12" t="n">
        <v>60</v>
      </c>
      <c r="I1846" s="12" t="n">
        <v>33</v>
      </c>
      <c r="J1846" s="12" t="n">
        <v>0</v>
      </c>
      <c r="K1846" s="14" t="n">
        <v>0.25</v>
      </c>
      <c r="L1846" s="12" t="s">
        <v>39</v>
      </c>
      <c r="M1846" s="15" t="n">
        <f aca="false">IF(AND(H1846&lt;=Criteria!$C$6,J1846&lt;=Criteria!$C$7,L1846="Yes",OR(C1846&lt;&gt;"Catering",K1846&gt;=Criteria!$C$8),D1846&lt;&gt;Criteria!$C$9),1,0)</f>
        <v>1</v>
      </c>
    </row>
    <row r="1847" customFormat="false" ht="15" hidden="false" customHeight="false" outlineLevel="0" collapsed="false">
      <c r="A1847" s="8" t="s">
        <v>3599</v>
      </c>
      <c r="B1847" s="8" t="s">
        <v>3600</v>
      </c>
      <c r="C1847" s="8" t="s">
        <v>32</v>
      </c>
      <c r="D1847" s="8" t="s">
        <v>23</v>
      </c>
      <c r="E1847" s="8" t="s">
        <v>24</v>
      </c>
      <c r="F1847" s="8" t="s">
        <v>33</v>
      </c>
      <c r="G1847" s="9" t="n">
        <v>182400</v>
      </c>
      <c r="H1847" s="8" t="n">
        <v>60</v>
      </c>
      <c r="I1847" s="8" t="n">
        <v>26</v>
      </c>
      <c r="J1847" s="8" t="n">
        <v>0</v>
      </c>
      <c r="K1847" s="10" t="n">
        <v>0.06</v>
      </c>
      <c r="L1847" s="8" t="s">
        <v>39</v>
      </c>
      <c r="M1847" s="11" t="n">
        <f aca="false">IF(AND(H1847&lt;=Criteria!$C$6,J1847&lt;=Criteria!$C$7,L1847="Yes",OR(C1847&lt;&gt;"Catering",K1847&gt;=Criteria!$C$8),D1847&lt;&gt;Criteria!$C$9),1,0)</f>
        <v>0</v>
      </c>
    </row>
    <row r="1848" customFormat="false" ht="15" hidden="false" customHeight="false" outlineLevel="0" collapsed="false">
      <c r="A1848" s="12" t="s">
        <v>3601</v>
      </c>
      <c r="B1848" s="12" t="s">
        <v>3602</v>
      </c>
      <c r="C1848" s="12" t="s">
        <v>32</v>
      </c>
      <c r="D1848" s="12" t="s">
        <v>42</v>
      </c>
      <c r="E1848" s="12" t="s">
        <v>38</v>
      </c>
      <c r="F1848" s="12" t="s">
        <v>33</v>
      </c>
      <c r="G1848" s="13" t="n">
        <v>125100</v>
      </c>
      <c r="H1848" s="12" t="n">
        <v>72</v>
      </c>
      <c r="I1848" s="12" t="n">
        <v>62</v>
      </c>
      <c r="J1848" s="12" t="n">
        <v>0</v>
      </c>
      <c r="K1848" s="14" t="n">
        <v>0.06</v>
      </c>
      <c r="L1848" s="12" t="s">
        <v>39</v>
      </c>
      <c r="M1848" s="15" t="n">
        <f aca="false">IF(AND(H1848&lt;=Criteria!$C$6,J1848&lt;=Criteria!$C$7,L1848="Yes",OR(C1848&lt;&gt;"Catering",K1848&gt;=Criteria!$C$8),D1848&lt;&gt;Criteria!$C$9),1,0)</f>
        <v>1</v>
      </c>
    </row>
    <row r="1849" customFormat="false" ht="15" hidden="false" customHeight="false" outlineLevel="0" collapsed="false">
      <c r="A1849" s="8" t="s">
        <v>3603</v>
      </c>
      <c r="B1849" s="8" t="s">
        <v>3604</v>
      </c>
      <c r="C1849" s="8" t="s">
        <v>32</v>
      </c>
      <c r="D1849" s="8" t="s">
        <v>37</v>
      </c>
      <c r="E1849" s="8" t="s">
        <v>38</v>
      </c>
      <c r="F1849" s="8" t="s">
        <v>25</v>
      </c>
      <c r="G1849" s="9" t="n">
        <v>45100</v>
      </c>
      <c r="H1849" s="8" t="n">
        <v>48</v>
      </c>
      <c r="I1849" s="8" t="n">
        <v>14</v>
      </c>
      <c r="J1849" s="8" t="n">
        <v>0</v>
      </c>
      <c r="K1849" s="10" t="n">
        <v>0.2</v>
      </c>
      <c r="L1849" s="8" t="s">
        <v>39</v>
      </c>
      <c r="M1849" s="11" t="n">
        <f aca="false">IF(AND(H1849&lt;=Criteria!$C$6,J1849&lt;=Criteria!$C$7,L1849="Yes",OR(C1849&lt;&gt;"Catering",K1849&gt;=Criteria!$C$8),D1849&lt;&gt;Criteria!$C$9),1,0)</f>
        <v>1</v>
      </c>
    </row>
    <row r="1850" customFormat="false" ht="15" hidden="false" customHeight="false" outlineLevel="0" collapsed="false">
      <c r="A1850" s="12" t="s">
        <v>3605</v>
      </c>
      <c r="B1850" s="12" t="s">
        <v>3606</v>
      </c>
      <c r="C1850" s="12" t="s">
        <v>32</v>
      </c>
      <c r="D1850" s="12" t="s">
        <v>48</v>
      </c>
      <c r="E1850" s="12" t="s">
        <v>38</v>
      </c>
      <c r="F1850" s="12" t="s">
        <v>25</v>
      </c>
      <c r="G1850" s="13" t="n">
        <v>104300</v>
      </c>
      <c r="H1850" s="12" t="n">
        <v>60</v>
      </c>
      <c r="I1850" s="12" t="n">
        <v>25</v>
      </c>
      <c r="J1850" s="12" t="n">
        <v>0</v>
      </c>
      <c r="K1850" s="14" t="n">
        <v>0.2</v>
      </c>
      <c r="L1850" s="12" t="s">
        <v>39</v>
      </c>
      <c r="M1850" s="15" t="n">
        <f aca="false">IF(AND(H1850&lt;=Criteria!$C$6,J1850&lt;=Criteria!$C$7,L1850="Yes",OR(C1850&lt;&gt;"Catering",K1850&gt;=Criteria!$C$8),D1850&lt;&gt;Criteria!$C$9),1,0)</f>
        <v>1</v>
      </c>
    </row>
    <row r="1851" customFormat="false" ht="15" hidden="false" customHeight="false" outlineLevel="0" collapsed="false">
      <c r="A1851" s="8" t="s">
        <v>3607</v>
      </c>
      <c r="B1851" s="8" t="s">
        <v>3557</v>
      </c>
      <c r="C1851" s="8" t="s">
        <v>32</v>
      </c>
      <c r="D1851" s="8" t="s">
        <v>75</v>
      </c>
      <c r="E1851" s="8" t="s">
        <v>24</v>
      </c>
      <c r="F1851" s="8" t="s">
        <v>25</v>
      </c>
      <c r="G1851" s="9" t="n">
        <v>127500</v>
      </c>
      <c r="H1851" s="8" t="n">
        <v>84</v>
      </c>
      <c r="I1851" s="8" t="n">
        <v>47</v>
      </c>
      <c r="J1851" s="8" t="n">
        <v>0</v>
      </c>
      <c r="K1851" s="10" t="n">
        <v>0.08</v>
      </c>
      <c r="L1851" s="8" t="s">
        <v>39</v>
      </c>
      <c r="M1851" s="11" t="n">
        <f aca="false">IF(AND(H1851&lt;=Criteria!$C$6,J1851&lt;=Criteria!$C$7,L1851="Yes",OR(C1851&lt;&gt;"Catering",K1851&gt;=Criteria!$C$8),D1851&lt;&gt;Criteria!$C$9),1,0)</f>
        <v>0</v>
      </c>
    </row>
    <row r="1852" customFormat="false" ht="15" hidden="false" customHeight="false" outlineLevel="0" collapsed="false">
      <c r="A1852" s="12" t="s">
        <v>3608</v>
      </c>
      <c r="B1852" s="12" t="s">
        <v>3609</v>
      </c>
      <c r="C1852" s="12" t="s">
        <v>32</v>
      </c>
      <c r="D1852" s="12" t="s">
        <v>48</v>
      </c>
      <c r="E1852" s="12" t="s">
        <v>38</v>
      </c>
      <c r="F1852" s="12" t="s">
        <v>33</v>
      </c>
      <c r="G1852" s="13" t="n">
        <v>162400</v>
      </c>
      <c r="H1852" s="12" t="n">
        <v>48</v>
      </c>
      <c r="I1852" s="12" t="n">
        <v>35</v>
      </c>
      <c r="J1852" s="12" t="n">
        <v>0</v>
      </c>
      <c r="K1852" s="14" t="n">
        <v>0.25</v>
      </c>
      <c r="L1852" s="12" t="s">
        <v>39</v>
      </c>
      <c r="M1852" s="15" t="n">
        <f aca="false">IF(AND(H1852&lt;=Criteria!$C$6,J1852&lt;=Criteria!$C$7,L1852="Yes",OR(C1852&lt;&gt;"Catering",K1852&gt;=Criteria!$C$8),D1852&lt;&gt;Criteria!$C$9),1,0)</f>
        <v>1</v>
      </c>
    </row>
    <row r="1853" customFormat="false" ht="15" hidden="false" customHeight="false" outlineLevel="0" collapsed="false">
      <c r="A1853" s="8" t="s">
        <v>3610</v>
      </c>
      <c r="B1853" s="8" t="s">
        <v>3611</v>
      </c>
      <c r="C1853" s="8" t="s">
        <v>32</v>
      </c>
      <c r="D1853" s="8" t="s">
        <v>42</v>
      </c>
      <c r="E1853" s="8" t="s">
        <v>38</v>
      </c>
      <c r="F1853" s="8" t="s">
        <v>53</v>
      </c>
      <c r="G1853" s="9" t="n">
        <v>210100</v>
      </c>
      <c r="H1853" s="8" t="n">
        <v>48</v>
      </c>
      <c r="I1853" s="8" t="n">
        <v>22</v>
      </c>
      <c r="J1853" s="8" t="n">
        <v>0</v>
      </c>
      <c r="K1853" s="10" t="n">
        <v>0.13</v>
      </c>
      <c r="L1853" s="8" t="s">
        <v>39</v>
      </c>
      <c r="M1853" s="11" t="n">
        <f aca="false">IF(AND(H1853&lt;=Criteria!$C$6,J1853&lt;=Criteria!$C$7,L1853="Yes",OR(C1853&lt;&gt;"Catering",K1853&gt;=Criteria!$C$8),D1853&lt;&gt;Criteria!$C$9),1,0)</f>
        <v>1</v>
      </c>
    </row>
    <row r="1854" customFormat="false" ht="15" hidden="false" customHeight="false" outlineLevel="0" collapsed="false">
      <c r="A1854" s="12" t="s">
        <v>3612</v>
      </c>
      <c r="B1854" s="12" t="s">
        <v>3613</v>
      </c>
      <c r="C1854" s="12" t="s">
        <v>22</v>
      </c>
      <c r="D1854" s="12" t="s">
        <v>37</v>
      </c>
      <c r="E1854" s="12" t="s">
        <v>38</v>
      </c>
      <c r="F1854" s="12" t="s">
        <v>33</v>
      </c>
      <c r="G1854" s="13" t="n">
        <v>46700</v>
      </c>
      <c r="H1854" s="12" t="n">
        <v>36</v>
      </c>
      <c r="I1854" s="12" t="n">
        <v>19</v>
      </c>
      <c r="J1854" s="12" t="n">
        <v>0</v>
      </c>
      <c r="K1854" s="14" t="n">
        <v>0.12</v>
      </c>
      <c r="L1854" s="12" t="s">
        <v>39</v>
      </c>
      <c r="M1854" s="15" t="n">
        <f aca="false">IF(AND(H1854&lt;=Criteria!$C$6,J1854&lt;=Criteria!$C$7,L1854="Yes",OR(C1854&lt;&gt;"Catering",K1854&gt;=Criteria!$C$8),D1854&lt;&gt;Criteria!$C$9),1,0)</f>
        <v>1</v>
      </c>
    </row>
    <row r="1855" customFormat="false" ht="15" hidden="false" customHeight="false" outlineLevel="0" collapsed="false">
      <c r="A1855" s="8" t="s">
        <v>3614</v>
      </c>
      <c r="B1855" s="8" t="s">
        <v>3615</v>
      </c>
      <c r="C1855" s="8" t="s">
        <v>32</v>
      </c>
      <c r="D1855" s="8" t="s">
        <v>42</v>
      </c>
      <c r="E1855" s="8" t="s">
        <v>38</v>
      </c>
      <c r="F1855" s="8" t="s">
        <v>33</v>
      </c>
      <c r="G1855" s="9" t="n">
        <v>205800</v>
      </c>
      <c r="H1855" s="8" t="n">
        <v>60</v>
      </c>
      <c r="I1855" s="8" t="n">
        <v>43</v>
      </c>
      <c r="J1855" s="8" t="n">
        <v>0</v>
      </c>
      <c r="K1855" s="10" t="n">
        <v>0.22</v>
      </c>
      <c r="L1855" s="8" t="s">
        <v>39</v>
      </c>
      <c r="M1855" s="11" t="n">
        <f aca="false">IF(AND(H1855&lt;=Criteria!$C$6,J1855&lt;=Criteria!$C$7,L1855="Yes",OR(C1855&lt;&gt;"Catering",K1855&gt;=Criteria!$C$8),D1855&lt;&gt;Criteria!$C$9),1,0)</f>
        <v>1</v>
      </c>
    </row>
    <row r="1856" customFormat="false" ht="15" hidden="false" customHeight="false" outlineLevel="0" collapsed="false">
      <c r="A1856" s="12" t="s">
        <v>3616</v>
      </c>
      <c r="B1856" s="12" t="s">
        <v>3617</v>
      </c>
      <c r="C1856" s="12" t="s">
        <v>32</v>
      </c>
      <c r="D1856" s="12" t="s">
        <v>42</v>
      </c>
      <c r="E1856" s="12" t="s">
        <v>38</v>
      </c>
      <c r="F1856" s="12" t="s">
        <v>33</v>
      </c>
      <c r="G1856" s="13" t="n">
        <v>65500</v>
      </c>
      <c r="H1856" s="12" t="n">
        <v>48</v>
      </c>
      <c r="I1856" s="12" t="n">
        <v>25</v>
      </c>
      <c r="J1856" s="12" t="n">
        <v>0</v>
      </c>
      <c r="K1856" s="14" t="n">
        <v>0.23</v>
      </c>
      <c r="L1856" s="12" t="s">
        <v>39</v>
      </c>
      <c r="M1856" s="15" t="n">
        <f aca="false">IF(AND(H1856&lt;=Criteria!$C$6,J1856&lt;=Criteria!$C$7,L1856="Yes",OR(C1856&lt;&gt;"Catering",K1856&gt;=Criteria!$C$8),D1856&lt;&gt;Criteria!$C$9),1,0)</f>
        <v>1</v>
      </c>
    </row>
    <row r="1857" customFormat="false" ht="15" hidden="false" customHeight="false" outlineLevel="0" collapsed="false">
      <c r="A1857" s="8" t="s">
        <v>3618</v>
      </c>
      <c r="B1857" s="8" t="s">
        <v>3619</v>
      </c>
      <c r="C1857" s="8" t="s">
        <v>32</v>
      </c>
      <c r="D1857" s="8" t="s">
        <v>42</v>
      </c>
      <c r="E1857" s="8" t="s">
        <v>38</v>
      </c>
      <c r="F1857" s="8" t="s">
        <v>33</v>
      </c>
      <c r="G1857" s="9" t="n">
        <v>150400</v>
      </c>
      <c r="H1857" s="8" t="n">
        <v>60</v>
      </c>
      <c r="I1857" s="8" t="n">
        <v>32</v>
      </c>
      <c r="J1857" s="8" t="n">
        <v>0</v>
      </c>
      <c r="K1857" s="10" t="n">
        <v>0.08</v>
      </c>
      <c r="L1857" s="8" t="s">
        <v>39</v>
      </c>
      <c r="M1857" s="11" t="n">
        <f aca="false">IF(AND(H1857&lt;=Criteria!$C$6,J1857&lt;=Criteria!$C$7,L1857="Yes",OR(C1857&lt;&gt;"Catering",K1857&gt;=Criteria!$C$8),D1857&lt;&gt;Criteria!$C$9),1,0)</f>
        <v>1</v>
      </c>
    </row>
    <row r="1858" customFormat="false" ht="15" hidden="false" customHeight="false" outlineLevel="0" collapsed="false">
      <c r="A1858" s="12" t="s">
        <v>3620</v>
      </c>
      <c r="B1858" s="12" t="s">
        <v>3621</v>
      </c>
      <c r="C1858" s="12" t="s">
        <v>32</v>
      </c>
      <c r="D1858" s="12" t="s">
        <v>42</v>
      </c>
      <c r="E1858" s="12" t="s">
        <v>38</v>
      </c>
      <c r="F1858" s="12" t="s">
        <v>25</v>
      </c>
      <c r="G1858" s="13" t="n">
        <v>243500</v>
      </c>
      <c r="H1858" s="12" t="n">
        <v>36</v>
      </c>
      <c r="I1858" s="12" t="n">
        <v>33</v>
      </c>
      <c r="J1858" s="12" t="n">
        <v>0</v>
      </c>
      <c r="K1858" s="14" t="n">
        <v>0.23</v>
      </c>
      <c r="L1858" s="12" t="s">
        <v>39</v>
      </c>
      <c r="M1858" s="15" t="n">
        <f aca="false">IF(AND(H1858&lt;=Criteria!$C$6,J1858&lt;=Criteria!$C$7,L1858="Yes",OR(C1858&lt;&gt;"Catering",K1858&gt;=Criteria!$C$8),D1858&lt;&gt;Criteria!$C$9),1,0)</f>
        <v>1</v>
      </c>
    </row>
    <row r="1859" customFormat="false" ht="15" hidden="false" customHeight="false" outlineLevel="0" collapsed="false">
      <c r="A1859" s="8" t="s">
        <v>3622</v>
      </c>
      <c r="B1859" s="8" t="s">
        <v>3623</v>
      </c>
      <c r="C1859" s="8" t="s">
        <v>32</v>
      </c>
      <c r="D1859" s="8" t="s">
        <v>42</v>
      </c>
      <c r="E1859" s="8" t="s">
        <v>38</v>
      </c>
      <c r="F1859" s="8" t="s">
        <v>25</v>
      </c>
      <c r="G1859" s="9" t="n">
        <v>241700</v>
      </c>
      <c r="H1859" s="8" t="n">
        <v>36</v>
      </c>
      <c r="I1859" s="8" t="n">
        <v>33</v>
      </c>
      <c r="J1859" s="8" t="n">
        <v>0</v>
      </c>
      <c r="K1859" s="10" t="n">
        <v>0.13</v>
      </c>
      <c r="L1859" s="8" t="s">
        <v>39</v>
      </c>
      <c r="M1859" s="11" t="n">
        <f aca="false">IF(AND(H1859&lt;=Criteria!$C$6,J1859&lt;=Criteria!$C$7,L1859="Yes",OR(C1859&lt;&gt;"Catering",K1859&gt;=Criteria!$C$8),D1859&lt;&gt;Criteria!$C$9),1,0)</f>
        <v>1</v>
      </c>
    </row>
    <row r="1860" customFormat="false" ht="15" hidden="false" customHeight="false" outlineLevel="0" collapsed="false">
      <c r="A1860" s="12" t="s">
        <v>3624</v>
      </c>
      <c r="B1860" s="12" t="s">
        <v>3625</v>
      </c>
      <c r="C1860" s="12" t="s">
        <v>22</v>
      </c>
      <c r="D1860" s="12" t="s">
        <v>23</v>
      </c>
      <c r="E1860" s="12" t="s">
        <v>24</v>
      </c>
      <c r="F1860" s="12" t="s">
        <v>53</v>
      </c>
      <c r="G1860" s="13" t="n">
        <v>95200</v>
      </c>
      <c r="H1860" s="12" t="n">
        <v>36</v>
      </c>
      <c r="I1860" s="12" t="n">
        <v>9</v>
      </c>
      <c r="J1860" s="12" t="n">
        <v>0</v>
      </c>
      <c r="K1860" s="14" t="n">
        <v>0</v>
      </c>
      <c r="L1860" s="12" t="s">
        <v>39</v>
      </c>
      <c r="M1860" s="15" t="n">
        <f aca="false">IF(AND(H1860&lt;=Criteria!$C$6,J1860&lt;=Criteria!$C$7,L1860="Yes",OR(C1860&lt;&gt;"Catering",K1860&gt;=Criteria!$C$8),D1860&lt;&gt;Criteria!$C$9),1,0)</f>
        <v>0</v>
      </c>
    </row>
    <row r="1861" customFormat="false" ht="15" hidden="false" customHeight="false" outlineLevel="0" collapsed="false">
      <c r="A1861" s="8" t="s">
        <v>3626</v>
      </c>
      <c r="B1861" s="8" t="s">
        <v>3627</v>
      </c>
      <c r="C1861" s="8" t="s">
        <v>22</v>
      </c>
      <c r="D1861" s="8" t="s">
        <v>42</v>
      </c>
      <c r="E1861" s="8" t="s">
        <v>38</v>
      </c>
      <c r="F1861" s="8" t="s">
        <v>33</v>
      </c>
      <c r="G1861" s="9" t="n">
        <v>110300</v>
      </c>
      <c r="H1861" s="8" t="n">
        <v>36</v>
      </c>
      <c r="I1861" s="8" t="n">
        <v>16</v>
      </c>
      <c r="J1861" s="8" t="n">
        <v>0</v>
      </c>
      <c r="K1861" s="10" t="n">
        <v>0</v>
      </c>
      <c r="L1861" s="8" t="s">
        <v>39</v>
      </c>
      <c r="M1861" s="11" t="n">
        <f aca="false">IF(AND(H1861&lt;=Criteria!$C$6,J1861&lt;=Criteria!$C$7,L1861="Yes",OR(C1861&lt;&gt;"Catering",K1861&gt;=Criteria!$C$8),D1861&lt;&gt;Criteria!$C$9),1,0)</f>
        <v>0</v>
      </c>
    </row>
    <row r="1862" customFormat="false" ht="15" hidden="false" customHeight="false" outlineLevel="0" collapsed="false">
      <c r="A1862" s="12" t="s">
        <v>3628</v>
      </c>
      <c r="B1862" s="12" t="s">
        <v>3629</v>
      </c>
      <c r="C1862" s="12" t="s">
        <v>32</v>
      </c>
      <c r="D1862" s="12" t="s">
        <v>48</v>
      </c>
      <c r="E1862" s="12" t="s">
        <v>38</v>
      </c>
      <c r="F1862" s="12" t="s">
        <v>33</v>
      </c>
      <c r="G1862" s="13" t="n">
        <v>81800</v>
      </c>
      <c r="H1862" s="12" t="n">
        <v>36</v>
      </c>
      <c r="I1862" s="12" t="n">
        <v>27</v>
      </c>
      <c r="J1862" s="12" t="n">
        <v>0</v>
      </c>
      <c r="K1862" s="14" t="n">
        <v>0.06</v>
      </c>
      <c r="L1862" s="12" t="s">
        <v>39</v>
      </c>
      <c r="M1862" s="15" t="n">
        <f aca="false">IF(AND(H1862&lt;=Criteria!$C$6,J1862&lt;=Criteria!$C$7,L1862="Yes",OR(C1862&lt;&gt;"Catering",K1862&gt;=Criteria!$C$8),D1862&lt;&gt;Criteria!$C$9),1,0)</f>
        <v>1</v>
      </c>
    </row>
    <row r="1863" customFormat="false" ht="15" hidden="false" customHeight="false" outlineLevel="0" collapsed="false">
      <c r="A1863" s="8" t="s">
        <v>3630</v>
      </c>
      <c r="B1863" s="8" t="s">
        <v>3631</v>
      </c>
      <c r="C1863" s="8" t="s">
        <v>32</v>
      </c>
      <c r="D1863" s="8" t="s">
        <v>108</v>
      </c>
      <c r="E1863" s="8" t="s">
        <v>108</v>
      </c>
      <c r="F1863" s="8" t="s">
        <v>33</v>
      </c>
      <c r="G1863" s="9" t="n">
        <v>208300</v>
      </c>
      <c r="H1863" s="8" t="n">
        <v>36</v>
      </c>
      <c r="I1863" s="8" t="n">
        <v>14</v>
      </c>
      <c r="J1863" s="8" t="n">
        <v>0</v>
      </c>
      <c r="K1863" s="10" t="n">
        <v>0.17</v>
      </c>
      <c r="L1863" s="8" t="s">
        <v>39</v>
      </c>
      <c r="M1863" s="11" t="n">
        <f aca="false">IF(AND(H1863&lt;=Criteria!$C$6,J1863&lt;=Criteria!$C$7,L1863="Yes",OR(C1863&lt;&gt;"Catering",K1863&gt;=Criteria!$C$8),D1863&lt;&gt;Criteria!$C$9),1,0)</f>
        <v>1</v>
      </c>
    </row>
    <row r="1864" customFormat="false" ht="15" hidden="false" customHeight="false" outlineLevel="0" collapsed="false">
      <c r="A1864" s="12" t="s">
        <v>3632</v>
      </c>
      <c r="B1864" s="12" t="s">
        <v>3557</v>
      </c>
      <c r="C1864" s="12" t="s">
        <v>22</v>
      </c>
      <c r="D1864" s="12" t="s">
        <v>42</v>
      </c>
      <c r="E1864" s="12" t="s">
        <v>38</v>
      </c>
      <c r="F1864" s="12" t="s">
        <v>33</v>
      </c>
      <c r="G1864" s="13" t="n">
        <v>100800</v>
      </c>
      <c r="H1864" s="12" t="n">
        <v>72</v>
      </c>
      <c r="I1864" s="12" t="n">
        <v>39</v>
      </c>
      <c r="J1864" s="12" t="n">
        <v>0</v>
      </c>
      <c r="K1864" s="14" t="n">
        <v>0.18</v>
      </c>
      <c r="L1864" s="12" t="s">
        <v>39</v>
      </c>
      <c r="M1864" s="15" t="n">
        <f aca="false">IF(AND(H1864&lt;=Criteria!$C$6,J1864&lt;=Criteria!$C$7,L1864="Yes",OR(C1864&lt;&gt;"Catering",K1864&gt;=Criteria!$C$8),D1864&lt;&gt;Criteria!$C$9),1,0)</f>
        <v>1</v>
      </c>
    </row>
    <row r="1865" customFormat="false" ht="15" hidden="false" customHeight="false" outlineLevel="0" collapsed="false">
      <c r="A1865" s="8" t="s">
        <v>3633</v>
      </c>
      <c r="B1865" s="8" t="s">
        <v>3634</v>
      </c>
      <c r="C1865" s="8" t="s">
        <v>32</v>
      </c>
      <c r="D1865" s="8" t="s">
        <v>48</v>
      </c>
      <c r="E1865" s="8" t="s">
        <v>38</v>
      </c>
      <c r="F1865" s="8" t="s">
        <v>33</v>
      </c>
      <c r="G1865" s="9" t="n">
        <v>99800</v>
      </c>
      <c r="H1865" s="8" t="n">
        <v>36</v>
      </c>
      <c r="I1865" s="8" t="n">
        <v>18</v>
      </c>
      <c r="J1865" s="8" t="n">
        <v>0</v>
      </c>
      <c r="K1865" s="10" t="n">
        <v>0.14</v>
      </c>
      <c r="L1865" s="8" t="s">
        <v>39</v>
      </c>
      <c r="M1865" s="11" t="n">
        <f aca="false">IF(AND(H1865&lt;=Criteria!$C$6,J1865&lt;=Criteria!$C$7,L1865="Yes",OR(C1865&lt;&gt;"Catering",K1865&gt;=Criteria!$C$8),D1865&lt;&gt;Criteria!$C$9),1,0)</f>
        <v>1</v>
      </c>
    </row>
    <row r="1866" customFormat="false" ht="15" hidden="false" customHeight="false" outlineLevel="0" collapsed="false">
      <c r="A1866" s="12" t="s">
        <v>3635</v>
      </c>
      <c r="B1866" s="12" t="s">
        <v>3636</v>
      </c>
      <c r="C1866" s="12" t="s">
        <v>22</v>
      </c>
      <c r="D1866" s="12" t="s">
        <v>37</v>
      </c>
      <c r="E1866" s="12" t="s">
        <v>38</v>
      </c>
      <c r="F1866" s="12" t="s">
        <v>25</v>
      </c>
      <c r="G1866" s="13" t="n">
        <v>27000</v>
      </c>
      <c r="H1866" s="12" t="n">
        <v>60</v>
      </c>
      <c r="I1866" s="12" t="n">
        <v>55</v>
      </c>
      <c r="J1866" s="12" t="n">
        <v>0</v>
      </c>
      <c r="K1866" s="14" t="n">
        <v>0.09</v>
      </c>
      <c r="L1866" s="12" t="s">
        <v>39</v>
      </c>
      <c r="M1866" s="15" t="n">
        <f aca="false">IF(AND(H1866&lt;=Criteria!$C$6,J1866&lt;=Criteria!$C$7,L1866="Yes",OR(C1866&lt;&gt;"Catering",K1866&gt;=Criteria!$C$8),D1866&lt;&gt;Criteria!$C$9),1,0)</f>
        <v>0</v>
      </c>
    </row>
    <row r="1867" customFormat="false" ht="15" hidden="false" customHeight="false" outlineLevel="0" collapsed="false">
      <c r="A1867" s="8" t="s">
        <v>3637</v>
      </c>
      <c r="B1867" s="8" t="s">
        <v>3638</v>
      </c>
      <c r="C1867" s="8" t="s">
        <v>32</v>
      </c>
      <c r="D1867" s="8" t="s">
        <v>23</v>
      </c>
      <c r="E1867" s="8" t="s">
        <v>24</v>
      </c>
      <c r="F1867" s="8" t="s">
        <v>53</v>
      </c>
      <c r="G1867" s="9" t="n">
        <v>70700</v>
      </c>
      <c r="H1867" s="8" t="n">
        <v>60</v>
      </c>
      <c r="I1867" s="8" t="n">
        <v>44</v>
      </c>
      <c r="J1867" s="8" t="n">
        <v>0</v>
      </c>
      <c r="K1867" s="10" t="n">
        <v>0.16</v>
      </c>
      <c r="L1867" s="8" t="s">
        <v>39</v>
      </c>
      <c r="M1867" s="11" t="n">
        <f aca="false">IF(AND(H1867&lt;=Criteria!$C$6,J1867&lt;=Criteria!$C$7,L1867="Yes",OR(C1867&lt;&gt;"Catering",K1867&gt;=Criteria!$C$8),D1867&lt;&gt;Criteria!$C$9),1,0)</f>
        <v>0</v>
      </c>
    </row>
    <row r="1868" customFormat="false" ht="15" hidden="false" customHeight="false" outlineLevel="0" collapsed="false">
      <c r="A1868" s="12" t="s">
        <v>3639</v>
      </c>
      <c r="B1868" s="12" t="s">
        <v>3640</v>
      </c>
      <c r="C1868" s="12" t="s">
        <v>32</v>
      </c>
      <c r="D1868" s="12" t="s">
        <v>48</v>
      </c>
      <c r="E1868" s="12" t="s">
        <v>38</v>
      </c>
      <c r="F1868" s="12" t="s">
        <v>33</v>
      </c>
      <c r="G1868" s="13" t="n">
        <v>131100</v>
      </c>
      <c r="H1868" s="12" t="n">
        <v>36</v>
      </c>
      <c r="I1868" s="12" t="n">
        <v>21</v>
      </c>
      <c r="J1868" s="12" t="n">
        <v>0</v>
      </c>
      <c r="K1868" s="14" t="n">
        <v>0.19</v>
      </c>
      <c r="L1868" s="12" t="s">
        <v>39</v>
      </c>
      <c r="M1868" s="15" t="n">
        <f aca="false">IF(AND(H1868&lt;=Criteria!$C$6,J1868&lt;=Criteria!$C$7,L1868="Yes",OR(C1868&lt;&gt;"Catering",K1868&gt;=Criteria!$C$8),D1868&lt;&gt;Criteria!$C$9),1,0)</f>
        <v>1</v>
      </c>
    </row>
    <row r="1869" customFormat="false" ht="15" hidden="false" customHeight="false" outlineLevel="0" collapsed="false">
      <c r="A1869" s="8" t="s">
        <v>3641</v>
      </c>
      <c r="B1869" s="8" t="s">
        <v>3642</v>
      </c>
      <c r="C1869" s="8" t="s">
        <v>32</v>
      </c>
      <c r="D1869" s="8" t="s">
        <v>37</v>
      </c>
      <c r="E1869" s="8" t="s">
        <v>38</v>
      </c>
      <c r="F1869" s="8" t="s">
        <v>25</v>
      </c>
      <c r="G1869" s="9" t="n">
        <v>89200</v>
      </c>
      <c r="H1869" s="8" t="n">
        <v>48</v>
      </c>
      <c r="I1869" s="8" t="n">
        <v>41</v>
      </c>
      <c r="J1869" s="8" t="n">
        <v>0</v>
      </c>
      <c r="K1869" s="10" t="n">
        <v>0.25</v>
      </c>
      <c r="L1869" s="8" t="s">
        <v>39</v>
      </c>
      <c r="M1869" s="11" t="n">
        <f aca="false">IF(AND(H1869&lt;=Criteria!$C$6,J1869&lt;=Criteria!$C$7,L1869="Yes",OR(C1869&lt;&gt;"Catering",K1869&gt;=Criteria!$C$8),D1869&lt;&gt;Criteria!$C$9),1,0)</f>
        <v>1</v>
      </c>
    </row>
    <row r="1870" customFormat="false" ht="15" hidden="false" customHeight="false" outlineLevel="0" collapsed="false">
      <c r="A1870" s="12" t="s">
        <v>3643</v>
      </c>
      <c r="B1870" s="12" t="s">
        <v>3644</v>
      </c>
      <c r="C1870" s="12" t="s">
        <v>32</v>
      </c>
      <c r="D1870" s="12" t="s">
        <v>61</v>
      </c>
      <c r="E1870" s="12" t="s">
        <v>24</v>
      </c>
      <c r="F1870" s="12" t="s">
        <v>25</v>
      </c>
      <c r="G1870" s="13" t="n">
        <v>97100</v>
      </c>
      <c r="H1870" s="12" t="n">
        <v>36</v>
      </c>
      <c r="I1870" s="12" t="n">
        <v>24</v>
      </c>
      <c r="J1870" s="12" t="n">
        <v>0</v>
      </c>
      <c r="K1870" s="14" t="n">
        <v>0.07</v>
      </c>
      <c r="L1870" s="12" t="s">
        <v>39</v>
      </c>
      <c r="M1870" s="15" t="n">
        <f aca="false">IF(AND(H1870&lt;=Criteria!$C$6,J1870&lt;=Criteria!$C$7,L1870="Yes",OR(C1870&lt;&gt;"Catering",K1870&gt;=Criteria!$C$8),D1870&lt;&gt;Criteria!$C$9),1,0)</f>
        <v>1</v>
      </c>
    </row>
    <row r="1871" customFormat="false" ht="15" hidden="false" customHeight="false" outlineLevel="0" collapsed="false">
      <c r="A1871" s="8" t="s">
        <v>3645</v>
      </c>
      <c r="B1871" s="8" t="s">
        <v>3646</v>
      </c>
      <c r="C1871" s="8" t="s">
        <v>32</v>
      </c>
      <c r="D1871" s="8" t="s">
        <v>37</v>
      </c>
      <c r="E1871" s="8" t="s">
        <v>38</v>
      </c>
      <c r="F1871" s="8" t="s">
        <v>33</v>
      </c>
      <c r="G1871" s="9" t="n">
        <v>122200</v>
      </c>
      <c r="H1871" s="8" t="n">
        <v>60</v>
      </c>
      <c r="I1871" s="8" t="n">
        <v>22</v>
      </c>
      <c r="J1871" s="8" t="n">
        <v>0</v>
      </c>
      <c r="K1871" s="10" t="n">
        <v>0.08</v>
      </c>
      <c r="L1871" s="8" t="s">
        <v>39</v>
      </c>
      <c r="M1871" s="11" t="n">
        <f aca="false">IF(AND(H1871&lt;=Criteria!$C$6,J1871&lt;=Criteria!$C$7,L1871="Yes",OR(C1871&lt;&gt;"Catering",K1871&gt;=Criteria!$C$8),D1871&lt;&gt;Criteria!$C$9),1,0)</f>
        <v>1</v>
      </c>
    </row>
    <row r="1872" customFormat="false" ht="15" hidden="false" customHeight="false" outlineLevel="0" collapsed="false">
      <c r="A1872" s="12" t="s">
        <v>3647</v>
      </c>
      <c r="B1872" s="12" t="s">
        <v>3648</v>
      </c>
      <c r="C1872" s="12" t="s">
        <v>36</v>
      </c>
      <c r="D1872" s="12" t="s">
        <v>48</v>
      </c>
      <c r="E1872" s="12" t="s">
        <v>38</v>
      </c>
      <c r="F1872" s="12" t="s">
        <v>33</v>
      </c>
      <c r="G1872" s="13" t="n">
        <v>355900</v>
      </c>
      <c r="H1872" s="12" t="n">
        <v>48</v>
      </c>
      <c r="I1872" s="12" t="n">
        <v>18</v>
      </c>
      <c r="J1872" s="12" t="n">
        <v>0</v>
      </c>
      <c r="K1872" s="14" t="n">
        <v>0.13</v>
      </c>
      <c r="L1872" s="12" t="s">
        <v>39</v>
      </c>
      <c r="M1872" s="15" t="n">
        <f aca="false">IF(AND(H1872&lt;=Criteria!$C$6,J1872&lt;=Criteria!$C$7,L1872="Yes",OR(C1872&lt;&gt;"Catering",K1872&gt;=Criteria!$C$8),D1872&lt;&gt;Criteria!$C$9),1,0)</f>
        <v>1</v>
      </c>
    </row>
    <row r="1873" customFormat="false" ht="15" hidden="false" customHeight="false" outlineLevel="0" collapsed="false">
      <c r="A1873" s="8" t="s">
        <v>3649</v>
      </c>
      <c r="B1873" s="8" t="s">
        <v>3650</v>
      </c>
      <c r="C1873" s="8" t="s">
        <v>32</v>
      </c>
      <c r="D1873" s="8" t="s">
        <v>42</v>
      </c>
      <c r="E1873" s="8" t="s">
        <v>38</v>
      </c>
      <c r="F1873" s="8" t="s">
        <v>33</v>
      </c>
      <c r="G1873" s="9" t="n">
        <v>76400</v>
      </c>
      <c r="H1873" s="8" t="n">
        <v>36</v>
      </c>
      <c r="I1873" s="8" t="n">
        <v>9</v>
      </c>
      <c r="J1873" s="8" t="n">
        <v>0</v>
      </c>
      <c r="K1873" s="10" t="n">
        <v>0.2</v>
      </c>
      <c r="L1873" s="8" t="s">
        <v>39</v>
      </c>
      <c r="M1873" s="11" t="n">
        <f aca="false">IF(AND(H1873&lt;=Criteria!$C$6,J1873&lt;=Criteria!$C$7,L1873="Yes",OR(C1873&lt;&gt;"Catering",K1873&gt;=Criteria!$C$8),D1873&lt;&gt;Criteria!$C$9),1,0)</f>
        <v>1</v>
      </c>
    </row>
    <row r="1874" customFormat="false" ht="15" hidden="false" customHeight="false" outlineLevel="0" collapsed="false">
      <c r="A1874" s="12" t="s">
        <v>3651</v>
      </c>
      <c r="B1874" s="12" t="s">
        <v>3652</v>
      </c>
      <c r="C1874" s="12" t="s">
        <v>22</v>
      </c>
      <c r="D1874" s="12" t="s">
        <v>48</v>
      </c>
      <c r="E1874" s="12" t="s">
        <v>38</v>
      </c>
      <c r="F1874" s="12" t="s">
        <v>53</v>
      </c>
      <c r="G1874" s="13" t="n">
        <v>81500</v>
      </c>
      <c r="H1874" s="12" t="n">
        <v>72</v>
      </c>
      <c r="I1874" s="12" t="n">
        <v>26</v>
      </c>
      <c r="J1874" s="12" t="n">
        <v>0</v>
      </c>
      <c r="K1874" s="14" t="n">
        <v>0</v>
      </c>
      <c r="L1874" s="12" t="s">
        <v>39</v>
      </c>
      <c r="M1874" s="15" t="n">
        <f aca="false">IF(AND(H1874&lt;=Criteria!$C$6,J1874&lt;=Criteria!$C$7,L1874="Yes",OR(C1874&lt;&gt;"Catering",K1874&gt;=Criteria!$C$8),D1874&lt;&gt;Criteria!$C$9),1,0)</f>
        <v>0</v>
      </c>
    </row>
    <row r="1875" customFormat="false" ht="15" hidden="false" customHeight="false" outlineLevel="0" collapsed="false">
      <c r="A1875" s="8" t="s">
        <v>3653</v>
      </c>
      <c r="B1875" s="8" t="s">
        <v>3654</v>
      </c>
      <c r="C1875" s="8" t="s">
        <v>32</v>
      </c>
      <c r="D1875" s="8" t="s">
        <v>48</v>
      </c>
      <c r="E1875" s="8" t="s">
        <v>38</v>
      </c>
      <c r="F1875" s="8" t="s">
        <v>33</v>
      </c>
      <c r="G1875" s="9" t="n">
        <v>193700</v>
      </c>
      <c r="H1875" s="8" t="n">
        <v>60</v>
      </c>
      <c r="I1875" s="8" t="n">
        <v>30</v>
      </c>
      <c r="J1875" s="8" t="n">
        <v>0</v>
      </c>
      <c r="K1875" s="10" t="n">
        <v>0.24</v>
      </c>
      <c r="L1875" s="8" t="s">
        <v>39</v>
      </c>
      <c r="M1875" s="11" t="n">
        <f aca="false">IF(AND(H1875&lt;=Criteria!$C$6,J1875&lt;=Criteria!$C$7,L1875="Yes",OR(C1875&lt;&gt;"Catering",K1875&gt;=Criteria!$C$8),D1875&lt;&gt;Criteria!$C$9),1,0)</f>
        <v>1</v>
      </c>
    </row>
    <row r="1876" customFormat="false" ht="15" hidden="false" customHeight="false" outlineLevel="0" collapsed="false">
      <c r="A1876" s="12" t="s">
        <v>3655</v>
      </c>
      <c r="B1876" s="12" t="s">
        <v>3656</v>
      </c>
      <c r="C1876" s="12" t="s">
        <v>22</v>
      </c>
      <c r="D1876" s="12" t="s">
        <v>42</v>
      </c>
      <c r="E1876" s="12" t="s">
        <v>38</v>
      </c>
      <c r="F1876" s="12" t="s">
        <v>33</v>
      </c>
      <c r="G1876" s="13" t="n">
        <v>116100</v>
      </c>
      <c r="H1876" s="12" t="n">
        <v>60</v>
      </c>
      <c r="I1876" s="12" t="n">
        <v>40</v>
      </c>
      <c r="J1876" s="12" t="n">
        <v>0</v>
      </c>
      <c r="K1876" s="14" t="n">
        <v>0.09</v>
      </c>
      <c r="L1876" s="12" t="s">
        <v>39</v>
      </c>
      <c r="M1876" s="15" t="n">
        <f aca="false">IF(AND(H1876&lt;=Criteria!$C$6,J1876&lt;=Criteria!$C$7,L1876="Yes",OR(C1876&lt;&gt;"Catering",K1876&gt;=Criteria!$C$8),D1876&lt;&gt;Criteria!$C$9),1,0)</f>
        <v>0</v>
      </c>
    </row>
    <row r="1877" customFormat="false" ht="15" hidden="false" customHeight="false" outlineLevel="0" collapsed="false">
      <c r="A1877" s="8" t="s">
        <v>3657</v>
      </c>
      <c r="B1877" s="8" t="s">
        <v>3658</v>
      </c>
      <c r="C1877" s="8" t="s">
        <v>22</v>
      </c>
      <c r="D1877" s="8" t="s">
        <v>37</v>
      </c>
      <c r="E1877" s="8" t="s">
        <v>38</v>
      </c>
      <c r="F1877" s="8" t="s">
        <v>25</v>
      </c>
      <c r="G1877" s="9" t="n">
        <v>108800</v>
      </c>
      <c r="H1877" s="8" t="n">
        <v>36</v>
      </c>
      <c r="I1877" s="8" t="n">
        <v>11</v>
      </c>
      <c r="J1877" s="8" t="n">
        <v>0</v>
      </c>
      <c r="K1877" s="10" t="n">
        <v>0.13</v>
      </c>
      <c r="L1877" s="8" t="s">
        <v>39</v>
      </c>
      <c r="M1877" s="11" t="n">
        <f aca="false">IF(AND(H1877&lt;=Criteria!$C$6,J1877&lt;=Criteria!$C$7,L1877="Yes",OR(C1877&lt;&gt;"Catering",K1877&gt;=Criteria!$C$8),D1877&lt;&gt;Criteria!$C$9),1,0)</f>
        <v>1</v>
      </c>
    </row>
    <row r="1878" customFormat="false" ht="15" hidden="false" customHeight="false" outlineLevel="0" collapsed="false">
      <c r="A1878" s="12" t="s">
        <v>3659</v>
      </c>
      <c r="B1878" s="12" t="s">
        <v>3660</v>
      </c>
      <c r="C1878" s="12" t="s">
        <v>32</v>
      </c>
      <c r="D1878" s="12" t="s">
        <v>23</v>
      </c>
      <c r="E1878" s="12" t="s">
        <v>24</v>
      </c>
      <c r="F1878" s="12" t="s">
        <v>25</v>
      </c>
      <c r="G1878" s="13" t="n">
        <v>119000</v>
      </c>
      <c r="H1878" s="12" t="n">
        <v>84</v>
      </c>
      <c r="I1878" s="12" t="n">
        <v>31</v>
      </c>
      <c r="J1878" s="12" t="n">
        <v>0</v>
      </c>
      <c r="K1878" s="14" t="n">
        <v>0.22</v>
      </c>
      <c r="L1878" s="12" t="s">
        <v>26</v>
      </c>
      <c r="M1878" s="15" t="n">
        <f aca="false">IF(AND(H1878&lt;=Criteria!$C$6,J1878&lt;=Criteria!$C$7,L1878="Yes",OR(C1878&lt;&gt;"Catering",K1878&gt;=Criteria!$C$8),D1878&lt;&gt;Criteria!$C$9),1,0)</f>
        <v>0</v>
      </c>
    </row>
    <row r="1879" customFormat="false" ht="15" hidden="false" customHeight="false" outlineLevel="0" collapsed="false">
      <c r="A1879" s="8" t="s">
        <v>3661</v>
      </c>
      <c r="B1879" s="8" t="s">
        <v>3662</v>
      </c>
      <c r="C1879" s="8" t="s">
        <v>22</v>
      </c>
      <c r="D1879" s="8" t="s">
        <v>37</v>
      </c>
      <c r="E1879" s="8" t="s">
        <v>38</v>
      </c>
      <c r="F1879" s="8" t="s">
        <v>33</v>
      </c>
      <c r="G1879" s="9" t="n">
        <v>107200</v>
      </c>
      <c r="H1879" s="8" t="n">
        <v>72</v>
      </c>
      <c r="I1879" s="8" t="n">
        <v>64</v>
      </c>
      <c r="J1879" s="8" t="n">
        <v>0</v>
      </c>
      <c r="K1879" s="10" t="n">
        <v>0</v>
      </c>
      <c r="L1879" s="8" t="s">
        <v>39</v>
      </c>
      <c r="M1879" s="11" t="n">
        <f aca="false">IF(AND(H1879&lt;=Criteria!$C$6,J1879&lt;=Criteria!$C$7,L1879="Yes",OR(C1879&lt;&gt;"Catering",K1879&gt;=Criteria!$C$8),D1879&lt;&gt;Criteria!$C$9),1,0)</f>
        <v>0</v>
      </c>
    </row>
    <row r="1880" customFormat="false" ht="15" hidden="false" customHeight="false" outlineLevel="0" collapsed="false">
      <c r="A1880" s="12" t="s">
        <v>3663</v>
      </c>
      <c r="B1880" s="12" t="s">
        <v>3664</v>
      </c>
      <c r="C1880" s="12" t="s">
        <v>22</v>
      </c>
      <c r="D1880" s="12" t="s">
        <v>37</v>
      </c>
      <c r="E1880" s="12" t="s">
        <v>38</v>
      </c>
      <c r="F1880" s="12" t="s">
        <v>33</v>
      </c>
      <c r="G1880" s="13" t="n">
        <v>96100</v>
      </c>
      <c r="H1880" s="12" t="n">
        <v>72</v>
      </c>
      <c r="I1880" s="12" t="n">
        <v>35</v>
      </c>
      <c r="J1880" s="12" t="n">
        <v>0</v>
      </c>
      <c r="K1880" s="14" t="n">
        <v>0.1</v>
      </c>
      <c r="L1880" s="12" t="s">
        <v>39</v>
      </c>
      <c r="M1880" s="15" t="n">
        <f aca="false">IF(AND(H1880&lt;=Criteria!$C$6,J1880&lt;=Criteria!$C$7,L1880="Yes",OR(C1880&lt;&gt;"Catering",K1880&gt;=Criteria!$C$8),D1880&lt;&gt;Criteria!$C$9),1,0)</f>
        <v>1</v>
      </c>
    </row>
    <row r="1881" customFormat="false" ht="15" hidden="false" customHeight="false" outlineLevel="0" collapsed="false">
      <c r="A1881" s="8" t="s">
        <v>3665</v>
      </c>
      <c r="B1881" s="8" t="s">
        <v>3666</v>
      </c>
      <c r="C1881" s="8" t="s">
        <v>32</v>
      </c>
      <c r="D1881" s="8" t="s">
        <v>42</v>
      </c>
      <c r="E1881" s="8" t="s">
        <v>38</v>
      </c>
      <c r="F1881" s="8" t="s">
        <v>53</v>
      </c>
      <c r="G1881" s="9" t="n">
        <v>188600</v>
      </c>
      <c r="H1881" s="8" t="n">
        <v>60</v>
      </c>
      <c r="I1881" s="8" t="n">
        <v>54</v>
      </c>
      <c r="J1881" s="8" t="n">
        <v>0</v>
      </c>
      <c r="K1881" s="10" t="n">
        <v>0.14</v>
      </c>
      <c r="L1881" s="8" t="s">
        <v>39</v>
      </c>
      <c r="M1881" s="11" t="n">
        <f aca="false">IF(AND(H1881&lt;=Criteria!$C$6,J1881&lt;=Criteria!$C$7,L1881="Yes",OR(C1881&lt;&gt;"Catering",K1881&gt;=Criteria!$C$8),D1881&lt;&gt;Criteria!$C$9),1,0)</f>
        <v>1</v>
      </c>
    </row>
    <row r="1882" customFormat="false" ht="15" hidden="false" customHeight="false" outlineLevel="0" collapsed="false">
      <c r="A1882" s="12" t="s">
        <v>3667</v>
      </c>
      <c r="B1882" s="12" t="s">
        <v>3668</v>
      </c>
      <c r="C1882" s="12" t="s">
        <v>22</v>
      </c>
      <c r="D1882" s="12" t="s">
        <v>48</v>
      </c>
      <c r="E1882" s="12" t="s">
        <v>38</v>
      </c>
      <c r="F1882" s="12" t="s">
        <v>33</v>
      </c>
      <c r="G1882" s="13" t="n">
        <v>48500</v>
      </c>
      <c r="H1882" s="12" t="n">
        <v>48</v>
      </c>
      <c r="I1882" s="12" t="n">
        <v>36</v>
      </c>
      <c r="J1882" s="12" t="n">
        <v>0</v>
      </c>
      <c r="K1882" s="14" t="n">
        <v>0</v>
      </c>
      <c r="L1882" s="12" t="s">
        <v>39</v>
      </c>
      <c r="M1882" s="15" t="n">
        <f aca="false">IF(AND(H1882&lt;=Criteria!$C$6,J1882&lt;=Criteria!$C$7,L1882="Yes",OR(C1882&lt;&gt;"Catering",K1882&gt;=Criteria!$C$8),D1882&lt;&gt;Criteria!$C$9),1,0)</f>
        <v>0</v>
      </c>
    </row>
    <row r="1883" customFormat="false" ht="15" hidden="false" customHeight="false" outlineLevel="0" collapsed="false">
      <c r="A1883" s="8" t="s">
        <v>3669</v>
      </c>
      <c r="B1883" s="8" t="s">
        <v>3670</v>
      </c>
      <c r="C1883" s="8" t="s">
        <v>22</v>
      </c>
      <c r="D1883" s="8" t="s">
        <v>46</v>
      </c>
      <c r="E1883" s="8" t="s">
        <v>24</v>
      </c>
      <c r="F1883" s="8" t="s">
        <v>53</v>
      </c>
      <c r="G1883" s="9" t="n">
        <v>42200</v>
      </c>
      <c r="H1883" s="8" t="n">
        <v>72</v>
      </c>
      <c r="I1883" s="8" t="n">
        <v>41</v>
      </c>
      <c r="J1883" s="8" t="n">
        <v>0</v>
      </c>
      <c r="K1883" s="10" t="n">
        <v>0.07</v>
      </c>
      <c r="L1883" s="8" t="s">
        <v>39</v>
      </c>
      <c r="M1883" s="11" t="n">
        <f aca="false">IF(AND(H1883&lt;=Criteria!$C$6,J1883&lt;=Criteria!$C$7,L1883="Yes",OR(C1883&lt;&gt;"Catering",K1883&gt;=Criteria!$C$8),D1883&lt;&gt;Criteria!$C$9),1,0)</f>
        <v>0</v>
      </c>
    </row>
    <row r="1884" customFormat="false" ht="15" hidden="false" customHeight="false" outlineLevel="0" collapsed="false">
      <c r="A1884" s="12" t="s">
        <v>3671</v>
      </c>
      <c r="B1884" s="12" t="s">
        <v>3672</v>
      </c>
      <c r="C1884" s="12" t="s">
        <v>36</v>
      </c>
      <c r="D1884" s="12" t="s">
        <v>42</v>
      </c>
      <c r="E1884" s="12" t="s">
        <v>38</v>
      </c>
      <c r="F1884" s="12" t="s">
        <v>33</v>
      </c>
      <c r="G1884" s="13" t="n">
        <v>349400</v>
      </c>
      <c r="H1884" s="12" t="n">
        <v>60</v>
      </c>
      <c r="I1884" s="12" t="n">
        <v>50</v>
      </c>
      <c r="J1884" s="12" t="n">
        <v>0</v>
      </c>
      <c r="K1884" s="14" t="n">
        <v>0.07</v>
      </c>
      <c r="L1884" s="12" t="s">
        <v>39</v>
      </c>
      <c r="M1884" s="15" t="n">
        <f aca="false">IF(AND(H1884&lt;=Criteria!$C$6,J1884&lt;=Criteria!$C$7,L1884="Yes",OR(C1884&lt;&gt;"Catering",K1884&gt;=Criteria!$C$8),D1884&lt;&gt;Criteria!$C$9),1,0)</f>
        <v>1</v>
      </c>
    </row>
  </sheetData>
  <autoFilter ref="A4:M1884"/>
  <mergeCells count="1">
    <mergeCell ref="O5:O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2"/>
    <col collapsed="false" customWidth="true" hidden="false" outlineLevel="0" max="2" min="2" style="0" width="6"/>
    <col collapsed="false" customWidth="true" hidden="false" outlineLevel="0" max="4" min="3" style="0" width="16"/>
    <col collapsed="false" customWidth="true" hidden="false" outlineLevel="0" max="5" min="5" style="0" width="3"/>
    <col collapsed="false" customWidth="true" hidden="false" outlineLevel="0" max="6" min="6" style="0" width="62"/>
  </cols>
  <sheetData>
    <row r="1" customFormat="false" ht="17.35" hidden="false" customHeight="false" outlineLevel="0" collapsed="false">
      <c r="A1" s="1" t="s">
        <v>3673</v>
      </c>
    </row>
    <row r="2" customFormat="false" ht="15" hidden="false" customHeight="false" outlineLevel="0" collapsed="false">
      <c r="A2" s="2" t="s">
        <v>3674</v>
      </c>
    </row>
    <row r="4" customFormat="false" ht="15" hidden="false" customHeight="false" outlineLevel="0" collapsed="false">
      <c r="A4" s="7" t="s">
        <v>3675</v>
      </c>
      <c r="F4" s="7" t="s">
        <v>3676</v>
      </c>
    </row>
    <row r="5" customFormat="false" ht="15" hidden="false" customHeight="true" outlineLevel="0" collapsed="false">
      <c r="F5" s="3" t="s">
        <v>3677</v>
      </c>
    </row>
    <row r="6" customFormat="false" ht="15" hidden="false" customHeight="false" outlineLevel="0" collapsed="false">
      <c r="A6" s="16" t="s">
        <v>3678</v>
      </c>
      <c r="C6" s="17" t="n">
        <v>72</v>
      </c>
      <c r="F6" s="3"/>
    </row>
    <row r="7" customFormat="false" ht="15" hidden="false" customHeight="false" outlineLevel="0" collapsed="false">
      <c r="A7" s="16" t="s">
        <v>3679</v>
      </c>
      <c r="C7" s="17" t="n">
        <v>30</v>
      </c>
      <c r="F7" s="3"/>
    </row>
    <row r="8" customFormat="false" ht="15" hidden="false" customHeight="false" outlineLevel="0" collapsed="false">
      <c r="A8" s="16" t="s">
        <v>3680</v>
      </c>
      <c r="C8" s="18" t="n">
        <v>0.1</v>
      </c>
      <c r="F8" s="3"/>
    </row>
    <row r="9" customFormat="false" ht="15" hidden="false" customHeight="false" outlineLevel="0" collapsed="false">
      <c r="A9" s="16" t="s">
        <v>3681</v>
      </c>
      <c r="C9" s="19" t="s">
        <v>23</v>
      </c>
      <c r="F9" s="3"/>
    </row>
    <row r="10" customFormat="false" ht="15" hidden="false" customHeight="false" outlineLevel="0" collapsed="false">
      <c r="A10" s="16" t="s">
        <v>3682</v>
      </c>
      <c r="C10" s="8" t="s">
        <v>3683</v>
      </c>
      <c r="F10" s="3"/>
    </row>
    <row r="11" customFormat="false" ht="15" hidden="false" customHeight="false" outlineLevel="0" collapsed="false">
      <c r="A11" s="16" t="s">
        <v>3684</v>
      </c>
      <c r="C11" s="8" t="s">
        <v>3685</v>
      </c>
      <c r="F11" s="3"/>
    </row>
    <row r="12" customFormat="false" ht="15" hidden="false" customHeight="false" outlineLevel="0" collapsed="false">
      <c r="F12" s="3"/>
    </row>
    <row r="13" customFormat="false" ht="15" hidden="false" customHeight="false" outlineLevel="0" collapsed="false">
      <c r="A13" s="7" t="s">
        <v>3686</v>
      </c>
      <c r="F13" s="3"/>
    </row>
    <row r="14" customFormat="false" ht="27.75" hidden="false" customHeight="true" outlineLevel="0" collapsed="false">
      <c r="A14" s="5" t="s">
        <v>3687</v>
      </c>
      <c r="B14" s="6"/>
      <c r="C14" s="6" t="s">
        <v>3688</v>
      </c>
      <c r="D14" s="6" t="s">
        <v>3689</v>
      </c>
      <c r="F14" s="3"/>
    </row>
    <row r="15" customFormat="false" ht="15" hidden="false" customHeight="false" outlineLevel="0" collapsed="false">
      <c r="A15" s="16" t="s">
        <v>3690</v>
      </c>
      <c r="C15" s="18" t="n">
        <v>0.005</v>
      </c>
      <c r="F15" s="3"/>
    </row>
    <row r="16" customFormat="false" ht="15" hidden="false" customHeight="false" outlineLevel="0" collapsed="false">
      <c r="A16" s="16" t="s">
        <v>3691</v>
      </c>
      <c r="C16" s="18" t="n">
        <v>0.1</v>
      </c>
      <c r="F16" s="3"/>
    </row>
    <row r="17" customFormat="false" ht="15" hidden="false" customHeight="false" outlineLevel="0" collapsed="false">
      <c r="A17" s="16" t="s">
        <v>3692</v>
      </c>
      <c r="C17" s="18" t="n">
        <v>0.2</v>
      </c>
      <c r="F17" s="3"/>
    </row>
    <row r="18" customFormat="false" ht="15" hidden="false" customHeight="false" outlineLevel="0" collapsed="false">
      <c r="A18" s="16" t="s">
        <v>3693</v>
      </c>
      <c r="C18" s="18" t="n">
        <v>0.05</v>
      </c>
      <c r="F18" s="3"/>
    </row>
    <row r="19" customFormat="false" ht="15" hidden="false" customHeight="false" outlineLevel="0" collapsed="false">
      <c r="A19" s="16" t="s">
        <v>3694</v>
      </c>
      <c r="C19" s="18" t="n">
        <v>0.55</v>
      </c>
      <c r="F19" s="3"/>
    </row>
    <row r="20" customFormat="false" ht="15" hidden="false" customHeight="false" outlineLevel="0" collapsed="false">
      <c r="A20" s="16" t="s">
        <v>3695</v>
      </c>
      <c r="C20" s="18" t="n">
        <v>0.25</v>
      </c>
      <c r="F20" s="3"/>
    </row>
    <row r="21" customFormat="false" ht="15" hidden="false" customHeight="false" outlineLevel="0" collapsed="false">
      <c r="F21" s="3"/>
    </row>
    <row r="22" customFormat="false" ht="15" hidden="false" customHeight="false" outlineLevel="0" collapsed="false">
      <c r="F22" s="3"/>
    </row>
    <row r="23" customFormat="false" ht="15" hidden="false" customHeight="false" outlineLevel="0" collapsed="false">
      <c r="A23" s="7" t="s">
        <v>3696</v>
      </c>
      <c r="F23" s="3"/>
    </row>
    <row r="24" customFormat="false" ht="15" hidden="false" customHeight="false" outlineLevel="0" collapsed="false">
      <c r="A24" s="16" t="s">
        <v>3697</v>
      </c>
      <c r="C24" s="20" t="n">
        <f aca="false">'Advance rate'!C22</f>
        <v>0.88</v>
      </c>
      <c r="F24" s="3"/>
    </row>
    <row r="25" customFormat="false" ht="15" hidden="false" customHeight="false" outlineLevel="0" collapsed="false">
      <c r="A25" s="16" t="s">
        <v>3698</v>
      </c>
      <c r="C25" s="9" t="n">
        <v>0</v>
      </c>
      <c r="F25" s="3"/>
    </row>
    <row r="26" customFormat="false" ht="15" hidden="false" customHeight="false" outlineLevel="0" collapsed="false">
      <c r="A26" s="16" t="s">
        <v>3699</v>
      </c>
      <c r="C26" s="9" t="n">
        <v>0</v>
      </c>
      <c r="F26" s="3"/>
    </row>
    <row r="27" customFormat="false" ht="15" hidden="false" customHeight="false" outlineLevel="0" collapsed="false">
      <c r="A27" s="16" t="s">
        <v>3700</v>
      </c>
      <c r="C27" s="21" t="n">
        <v>3500000</v>
      </c>
      <c r="F27" s="3"/>
    </row>
    <row r="28" customFormat="false" ht="15" hidden="false" customHeight="false" outlineLevel="0" collapsed="false">
      <c r="A28" s="16" t="s">
        <v>3701</v>
      </c>
      <c r="C28" s="21" t="n">
        <v>4200000</v>
      </c>
      <c r="F28" s="3"/>
    </row>
    <row r="29" customFormat="false" ht="15" hidden="false" customHeight="false" outlineLevel="0" collapsed="false">
      <c r="A29" s="16" t="s">
        <v>3702</v>
      </c>
      <c r="C29" s="9" t="n">
        <v>0</v>
      </c>
      <c r="F29" s="3"/>
    </row>
    <row r="30" customFormat="false" ht="15" hidden="false" customHeight="false" outlineLevel="0" collapsed="false">
      <c r="A30" s="16" t="s">
        <v>3703</v>
      </c>
      <c r="C30" s="9" t="n">
        <v>0</v>
      </c>
      <c r="F30" s="3"/>
    </row>
    <row r="31" customFormat="false" ht="15" hidden="false" customHeight="false" outlineLevel="0" collapsed="false">
      <c r="A31" s="16" t="s">
        <v>3704</v>
      </c>
      <c r="C31" s="21" t="n">
        <v>168000000</v>
      </c>
      <c r="F31" s="3"/>
    </row>
    <row r="32" customFormat="false" ht="15" hidden="false" customHeight="false" outlineLevel="0" collapsed="false">
      <c r="A32" s="16" t="s">
        <v>3705</v>
      </c>
      <c r="C32" s="21" t="n">
        <v>200000000</v>
      </c>
      <c r="F32" s="3"/>
    </row>
    <row r="33" customFormat="false" ht="15" hidden="false" customHeight="false" outlineLevel="0" collapsed="false">
      <c r="F33" s="3"/>
    </row>
    <row r="34" customFormat="false" ht="15" hidden="false" customHeight="false" outlineLevel="0" collapsed="false">
      <c r="F34" s="3"/>
    </row>
    <row r="35" customFormat="false" ht="15" hidden="false" customHeight="false" outlineLevel="0" collapsed="false">
      <c r="F35" s="3"/>
    </row>
    <row r="36" customFormat="false" ht="15" hidden="false" customHeight="false" outlineLevel="0" collapsed="false">
      <c r="F36" s="3"/>
    </row>
    <row r="37" customFormat="false" ht="15" hidden="false" customHeight="false" outlineLevel="0" collapsed="false">
      <c r="F37" s="3"/>
    </row>
    <row r="38" customFormat="false" ht="15" hidden="false" customHeight="false" outlineLevel="0" collapsed="false">
      <c r="F38" s="3"/>
    </row>
    <row r="39" customFormat="false" ht="15" hidden="false" customHeight="false" outlineLevel="0" collapsed="false">
      <c r="F39" s="3"/>
    </row>
    <row r="40" customFormat="false" ht="15" hidden="false" customHeight="false" outlineLevel="0" collapsed="false">
      <c r="F40" s="3"/>
    </row>
  </sheetData>
  <mergeCells count="1">
    <mergeCell ref="F5:F4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4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6"/>
    <col collapsed="false" customWidth="true" hidden="false" outlineLevel="0" max="3" min="3" style="0" width="18"/>
    <col collapsed="false" customWidth="true" hidden="false" outlineLevel="0" max="4" min="4" style="0" width="14"/>
    <col collapsed="false" customWidth="true" hidden="false" outlineLevel="0" max="5" min="5" style="0" width="3"/>
    <col collapsed="false" customWidth="true" hidden="false" outlineLevel="0" max="6" min="6" style="0" width="58"/>
  </cols>
  <sheetData>
    <row r="1" customFormat="false" ht="17.35" hidden="false" customHeight="false" outlineLevel="0" collapsed="false">
      <c r="A1" s="1" t="s">
        <v>3706</v>
      </c>
    </row>
    <row r="2" customFormat="false" ht="15" hidden="false" customHeight="false" outlineLevel="0" collapsed="false">
      <c r="A2" s="2" t="s">
        <v>3707</v>
      </c>
    </row>
    <row r="4" customFormat="false" ht="27.75" hidden="false" customHeight="true" outlineLevel="0" collapsed="false">
      <c r="A4" s="5" t="s">
        <v>3708</v>
      </c>
      <c r="B4" s="6"/>
      <c r="C4" s="6" t="s">
        <v>3709</v>
      </c>
      <c r="D4" s="6" t="s">
        <v>3710</v>
      </c>
      <c r="F4" s="7" t="s">
        <v>3711</v>
      </c>
    </row>
    <row r="5" customFormat="false" ht="15" hidden="false" customHeight="true" outlineLevel="0" collapsed="false">
      <c r="A5" s="22" t="s">
        <v>3712</v>
      </c>
      <c r="C5" s="23" t="n">
        <f aca="false">SUM('Loan tape'!$G$5:$G$1884)</f>
        <v>262646900</v>
      </c>
      <c r="D5" s="24" t="n">
        <f aca="false">IF($C$5=0,0,C5/$C$5)</f>
        <v>1</v>
      </c>
      <c r="F5" s="3" t="s">
        <v>3713</v>
      </c>
    </row>
    <row r="6" customFormat="false" ht="15" hidden="false" customHeight="false" outlineLevel="0" collapsed="false">
      <c r="A6" s="7" t="s">
        <v>3714</v>
      </c>
      <c r="F6" s="3"/>
    </row>
    <row r="7" customFormat="false" ht="15" hidden="false" customHeight="false" outlineLevel="0" collapsed="false">
      <c r="A7" s="16" t="s">
        <v>3715</v>
      </c>
      <c r="C7" s="25" t="n">
        <f aca="false">-(C5-SUMPRODUCT('Loan tape'!$M$5:$M$1884,'Loan tape'!$G$5:$G$1884))</f>
        <v>-45273500</v>
      </c>
      <c r="D7" s="24" t="n">
        <f aca="false">IF($C$5=0,0,C7/$C$5)</f>
        <v>-0.172374012409817</v>
      </c>
      <c r="F7" s="3"/>
    </row>
    <row r="8" customFormat="false" ht="15" hidden="false" customHeight="false" outlineLevel="0" collapsed="false">
      <c r="A8" s="26" t="s">
        <v>3716</v>
      </c>
      <c r="F8" s="3"/>
    </row>
    <row r="9" customFormat="false" ht="15" hidden="false" customHeight="false" outlineLevel="0" collapsed="false">
      <c r="A9" s="27" t="s">
        <v>3717</v>
      </c>
      <c r="C9" s="25" t="n">
        <f aca="false">-SUMIFS('Loan tape'!$G$5:$G$1884,'Loan tape'!$H$5:$H$1884,"&gt;"&amp;Criteria!$C$6)</f>
        <v>-13963500</v>
      </c>
      <c r="D9" s="24" t="n">
        <f aca="false">IF($C$5=0,0,C9/$C$5)</f>
        <v>-0.0531645338284975</v>
      </c>
      <c r="F9" s="3"/>
    </row>
    <row r="10" customFormat="false" ht="15" hidden="false" customHeight="false" outlineLevel="0" collapsed="false">
      <c r="A10" s="27" t="s">
        <v>3718</v>
      </c>
      <c r="C10" s="25" t="n">
        <f aca="false">-SUMIFS('Loan tape'!$G$5:$G$1884,'Loan tape'!$J$5:$J$1884,"&gt;"&amp;Criteria!$C$7)</f>
        <v>-3728300</v>
      </c>
      <c r="D10" s="24" t="n">
        <f aca="false">IF($C$5=0,0,C10/$C$5)</f>
        <v>-0.0141951037685958</v>
      </c>
      <c r="F10" s="3"/>
    </row>
    <row r="11" customFormat="false" ht="15" hidden="false" customHeight="false" outlineLevel="0" collapsed="false">
      <c r="A11" s="27" t="s">
        <v>3719</v>
      </c>
      <c r="C11" s="25" t="n">
        <f aca="false">-SUMIFS('Loan tape'!$G$5:$G$1884,'Loan tape'!$L$5:$L$1884,"No")</f>
        <v>-2646400</v>
      </c>
      <c r="D11" s="24" t="n">
        <f aca="false">IF($C$5=0,0,C11/$C$5)</f>
        <v>-0.010075885152271</v>
      </c>
      <c r="F11" s="3"/>
    </row>
    <row r="12" customFormat="false" ht="15" hidden="false" customHeight="false" outlineLevel="0" collapsed="false">
      <c r="A12" s="27" t="s">
        <v>3720</v>
      </c>
      <c r="C12" s="25" t="n">
        <f aca="false">-SUMIFS('Loan tape'!$G$5:$G$1884,'Loan tape'!$C$5:$C$1884,"Catering",'Loan tape'!$K$5:$K$1884,"&lt;"&amp;Criteria!$C$8)</f>
        <v>-15469800</v>
      </c>
      <c r="D12" s="24" t="n">
        <f aca="false">IF($C$5=0,0,C12/$C$5)</f>
        <v>-0.0588996100848706</v>
      </c>
      <c r="F12" s="3"/>
    </row>
    <row r="13" customFormat="false" ht="15" hidden="false" customHeight="false" outlineLevel="0" collapsed="false">
      <c r="A13" s="27" t="s">
        <v>3721</v>
      </c>
      <c r="C13" s="25" t="n">
        <f aca="false">-SUMIFS('Loan tape'!$G$5:$G$1884,'Loan tape'!$D$5:$D$1884,Criteria!$C$9)</f>
        <v>-14839500</v>
      </c>
      <c r="D13" s="24" t="n">
        <f aca="false">IF($C$5=0,0,C13/$C$5)</f>
        <v>-0.056499810201453</v>
      </c>
      <c r="F13" s="3"/>
    </row>
    <row r="14" customFormat="false" ht="15" hidden="false" customHeight="false" outlineLevel="0" collapsed="false">
      <c r="A14" s="28" t="s">
        <v>3722</v>
      </c>
      <c r="C14" s="29" t="n">
        <f aca="false">C5+C7</f>
        <v>217373400</v>
      </c>
      <c r="D14" s="30" t="n">
        <f aca="false">IF($C$5=0,0,C14/$C$5)</f>
        <v>0.827625987590183</v>
      </c>
      <c r="F14" s="3"/>
    </row>
    <row r="15" customFormat="false" ht="15" hidden="false" customHeight="false" outlineLevel="0" collapsed="false">
      <c r="A15" s="7" t="s">
        <v>3723</v>
      </c>
      <c r="F15" s="3"/>
    </row>
    <row r="16" customFormat="false" ht="15" hidden="false" customHeight="false" outlineLevel="0" collapsed="false">
      <c r="A16" s="16" t="s">
        <v>3724</v>
      </c>
      <c r="C16" s="25" t="n">
        <f aca="false">-SUMPRODUCT((Obligors!$B$5:$B$204&gt;Criteria!$C$15*$C$14)*(Obligors!$B$5:$B$204-Criteria!$C$15*$C$14))</f>
        <v>-1050899</v>
      </c>
      <c r="D16" s="24" t="n">
        <f aca="false">IF($C$5=0,0,C16/$C$5)</f>
        <v>-0.00400118562221751</v>
      </c>
      <c r="F16" s="3"/>
    </row>
    <row r="17" customFormat="false" ht="15" hidden="false" customHeight="false" outlineLevel="0" collapsed="false">
      <c r="A17" s="16" t="s">
        <v>3725</v>
      </c>
      <c r="C17" s="25" t="n">
        <f aca="false">-MAX(0,SUMPRODUCT('Loan tape'!$M$5:$M$1884,--('Loan tape'!$C$5:$C$1884="Catering"),'Loan tape'!$G$5:$G$1884)-Criteria!$C$16*$C$14)</f>
        <v>-0</v>
      </c>
      <c r="D17" s="24" t="n">
        <f aca="false">IF($C$5=0,0,C17/$C$5)</f>
        <v>-0</v>
      </c>
      <c r="F17" s="3"/>
    </row>
    <row r="18" customFormat="false" ht="15" hidden="false" customHeight="false" outlineLevel="0" collapsed="false">
      <c r="A18" s="16" t="s">
        <v>3726</v>
      </c>
      <c r="C18" s="25" t="n">
        <f aca="false">-MAX(0,SUMPRODUCT('Loan tape'!$M$5:$M$1884,--('Loan tape'!$E$5:$E$1884="Broker"),'Loan tape'!$G$5:$G$1884)-Criteria!$C$17*$C$14)</f>
        <v>-0</v>
      </c>
      <c r="D18" s="24" t="n">
        <f aca="false">IF($C$5=0,0,C18/$C$5)</f>
        <v>-0</v>
      </c>
      <c r="F18" s="3"/>
    </row>
    <row r="19" customFormat="false" ht="15" hidden="false" customHeight="false" outlineLevel="0" collapsed="false">
      <c r="A19" s="16" t="s">
        <v>3727</v>
      </c>
      <c r="C19" s="25" t="n">
        <f aca="false">-SUMPRODUCT((Brokers!$B$5:$B$9&gt;Criteria!$C$18*$C$14)*(Brokers!$B$5:$B$9-Criteria!$C$18*$C$14))</f>
        <v>-4507460</v>
      </c>
      <c r="D19" s="24" t="n">
        <f aca="false">IF($C$5=0,0,C19/$C$5)</f>
        <v>-0.0171616721918287</v>
      </c>
      <c r="F19" s="3"/>
    </row>
    <row r="20" customFormat="false" ht="15" hidden="false" customHeight="false" outlineLevel="0" collapsed="false">
      <c r="A20" s="16" t="s">
        <v>3728</v>
      </c>
      <c r="C20" s="25" t="n">
        <f aca="false">-SUMPRODUCT((Brokers!$E$5:$E$7&gt;Criteria!$C$19*$C$14)*(Brokers!$E$5:$E$7-Criteria!$C$19*$C$14))</f>
        <v>-0</v>
      </c>
      <c r="D20" s="24" t="n">
        <f aca="false">IF($C$5=0,0,C20/$C$5)</f>
        <v>-0</v>
      </c>
      <c r="F20" s="3"/>
    </row>
    <row r="21" customFormat="false" ht="15" hidden="false" customHeight="false" outlineLevel="0" collapsed="false">
      <c r="A21" s="16" t="s">
        <v>3729</v>
      </c>
      <c r="C21" s="25" t="n">
        <f aca="false">-MAX(0,SUMPRODUCT('Loan tape'!$M$5:$M$1884,--('Loan tape'!$H$5:$H$1884&gt;60),'Loan tape'!$G$5:$G$1884)-Criteria!$C$20*$C$14)</f>
        <v>-8621450</v>
      </c>
      <c r="D21" s="24" t="n">
        <f aca="false">IF($C$5=0,0,C21/$C$5)</f>
        <v>-0.0328252494128048</v>
      </c>
      <c r="F21" s="3"/>
    </row>
    <row r="22" customFormat="false" ht="15" hidden="false" customHeight="false" outlineLevel="0" collapsed="false">
      <c r="A22" s="28" t="s">
        <v>3730</v>
      </c>
      <c r="C22" s="29" t="n">
        <f aca="false">C14+SUM(C16:C21)</f>
        <v>203193591</v>
      </c>
      <c r="D22" s="30" t="n">
        <f aca="false">IF($C$5=0,0,C22/$C$5)</f>
        <v>0.773637880363332</v>
      </c>
      <c r="F22" s="3"/>
    </row>
    <row r="23" customFormat="false" ht="15" hidden="false" customHeight="false" outlineLevel="0" collapsed="false">
      <c r="F23" s="3"/>
    </row>
    <row r="24" customFormat="false" ht="15" hidden="false" customHeight="false" outlineLevel="0" collapsed="false">
      <c r="A24" s="22" t="s">
        <v>3731</v>
      </c>
      <c r="C24" s="31" t="n">
        <f aca="false">Criteria!C24</f>
        <v>0.88</v>
      </c>
      <c r="F24" s="3"/>
    </row>
    <row r="25" customFormat="false" ht="15" hidden="false" customHeight="false" outlineLevel="0" collapsed="false">
      <c r="A25" s="28" t="s">
        <v>3732</v>
      </c>
      <c r="C25" s="29" t="n">
        <f aca="false">C22*C24</f>
        <v>178810360.08</v>
      </c>
      <c r="D25" s="30" t="n">
        <f aca="false">IF($C$5=0,0,C25/$C$5)</f>
        <v>0.680801334719732</v>
      </c>
      <c r="F25" s="3"/>
    </row>
    <row r="26" customFormat="false" ht="15" hidden="false" customHeight="false" outlineLevel="0" collapsed="false">
      <c r="A26" s="7" t="s">
        <v>3733</v>
      </c>
      <c r="F26" s="3"/>
    </row>
    <row r="27" customFormat="false" ht="15" hidden="false" customHeight="false" outlineLevel="0" collapsed="false">
      <c r="A27" s="16" t="s">
        <v>3734</v>
      </c>
      <c r="C27" s="25" t="n">
        <f aca="false">-Criteria!C25</f>
        <v>-0</v>
      </c>
      <c r="D27" s="24" t="n">
        <f aca="false">IF($C$5=0,0,C27/$C$5)</f>
        <v>-0</v>
      </c>
      <c r="F27" s="3"/>
    </row>
    <row r="28" customFormat="false" ht="15" hidden="false" customHeight="false" outlineLevel="0" collapsed="false">
      <c r="A28" s="16" t="s">
        <v>3735</v>
      </c>
      <c r="C28" s="25" t="n">
        <f aca="false">-Criteria!C26</f>
        <v>-0</v>
      </c>
      <c r="D28" s="24" t="n">
        <f aca="false">IF($C$5=0,0,C28/$C$5)</f>
        <v>-0</v>
      </c>
      <c r="F28" s="3"/>
    </row>
    <row r="29" customFormat="false" ht="15" hidden="false" customHeight="false" outlineLevel="0" collapsed="false">
      <c r="A29" s="16" t="s">
        <v>3736</v>
      </c>
      <c r="C29" s="25" t="n">
        <f aca="false">-Criteria!C27</f>
        <v>-3500000</v>
      </c>
      <c r="D29" s="24" t="n">
        <f aca="false">IF($C$5=0,0,C29/$C$5)</f>
        <v>-0.0133258759193427</v>
      </c>
      <c r="F29" s="3"/>
    </row>
    <row r="30" customFormat="false" ht="15" hidden="false" customHeight="false" outlineLevel="0" collapsed="false">
      <c r="A30" s="16" t="s">
        <v>3737</v>
      </c>
      <c r="C30" s="25" t="n">
        <f aca="false">-Criteria!C28</f>
        <v>-4200000</v>
      </c>
      <c r="D30" s="24" t="n">
        <f aca="false">IF($C$5=0,0,C30/$C$5)</f>
        <v>-0.0159910511032112</v>
      </c>
      <c r="F30" s="3"/>
    </row>
    <row r="31" customFormat="false" ht="15" hidden="false" customHeight="false" outlineLevel="0" collapsed="false">
      <c r="A31" s="16" t="s">
        <v>3738</v>
      </c>
      <c r="C31" s="25" t="n">
        <f aca="false">-Criteria!C29</f>
        <v>-0</v>
      </c>
      <c r="D31" s="24" t="n">
        <f aca="false">IF($C$5=0,0,C31/$C$5)</f>
        <v>-0</v>
      </c>
      <c r="F31" s="3"/>
    </row>
    <row r="32" customFormat="false" ht="15" hidden="false" customHeight="false" outlineLevel="0" collapsed="false">
      <c r="A32" s="16" t="s">
        <v>3739</v>
      </c>
      <c r="C32" s="25" t="n">
        <f aca="false">-Criteria!C30</f>
        <v>-0</v>
      </c>
      <c r="D32" s="24" t="n">
        <f aca="false">IF($C$5=0,0,C32/$C$5)</f>
        <v>-0</v>
      </c>
      <c r="F32" s="3"/>
    </row>
    <row r="33" customFormat="false" ht="15" hidden="false" customHeight="false" outlineLevel="0" collapsed="false">
      <c r="A33" s="28" t="s">
        <v>3740</v>
      </c>
      <c r="C33" s="29" t="n">
        <f aca="false">C25+SUM(C27:C32)</f>
        <v>171110360.08</v>
      </c>
      <c r="D33" s="30" t="n">
        <f aca="false">IF($C$5=0,0,C33/$C$5)</f>
        <v>0.651484407697178</v>
      </c>
      <c r="F33" s="3"/>
    </row>
    <row r="34" customFormat="false" ht="15" hidden="false" customHeight="false" outlineLevel="0" collapsed="false">
      <c r="A34" s="16" t="s">
        <v>3741</v>
      </c>
      <c r="C34" s="25" t="n">
        <f aca="false">-Criteria!C31</f>
        <v>-168000000</v>
      </c>
      <c r="D34" s="24" t="n">
        <f aca="false">IF($C$5=0,0,C34/$C$5)</f>
        <v>-0.639642044128448</v>
      </c>
      <c r="F34" s="3"/>
    </row>
    <row r="35" customFormat="false" ht="15" hidden="false" customHeight="false" outlineLevel="0" collapsed="false">
      <c r="A35" s="28" t="s">
        <v>3742</v>
      </c>
      <c r="C35" s="29" t="n">
        <f aca="false">C33+C34</f>
        <v>3110360.08000001</v>
      </c>
      <c r="D35" s="30" t="n">
        <f aca="false">IF($C$5=0,0,C35/$C$5)</f>
        <v>0.0118423635687305</v>
      </c>
      <c r="F35" s="3"/>
    </row>
    <row r="36" customFormat="false" ht="15" hidden="false" customHeight="false" outlineLevel="0" collapsed="false">
      <c r="F36" s="3"/>
    </row>
    <row r="37" customFormat="false" ht="15" hidden="false" customHeight="false" outlineLevel="0" collapsed="false">
      <c r="A37" s="22" t="s">
        <v>3743</v>
      </c>
      <c r="C37" s="22" t="str">
        <f aca="false">IF(C35&gt;=0,"Compliant — headroom","DEFICIENCY — cure required")</f>
        <v>Compliant — headroom</v>
      </c>
      <c r="F37" s="3"/>
    </row>
    <row r="38" customFormat="false" ht="15" hidden="false" customHeight="false" outlineLevel="0" collapsed="false">
      <c r="F38" s="3"/>
    </row>
    <row r="39" customFormat="false" ht="15" hidden="false" customHeight="false" outlineLevel="0" collapsed="false">
      <c r="A39" s="16" t="s">
        <v>3744</v>
      </c>
      <c r="C39" s="24" t="n">
        <f aca="false">-C7/C5</f>
        <v>0.172374012409817</v>
      </c>
      <c r="F39" s="3"/>
    </row>
    <row r="40" customFormat="false" ht="15" hidden="false" customHeight="false" outlineLevel="0" collapsed="false">
      <c r="A40" s="16" t="s">
        <v>3745</v>
      </c>
      <c r="C40" s="24" t="n">
        <f aca="false">-SUM(C16:C21)/C5</f>
        <v>0.053988107226851</v>
      </c>
      <c r="F40" s="3"/>
    </row>
    <row r="41" customFormat="false" ht="15" hidden="false" customHeight="false" outlineLevel="0" collapsed="false">
      <c r="A41" s="16" t="s">
        <v>3746</v>
      </c>
      <c r="C41" s="24" t="n">
        <f aca="false">C22/C5</f>
        <v>0.773637880363332</v>
      </c>
      <c r="F41" s="3"/>
    </row>
    <row r="42" customFormat="false" ht="15" hidden="false" customHeight="false" outlineLevel="0" collapsed="false">
      <c r="A42" s="16" t="s">
        <v>3747</v>
      </c>
      <c r="C42" s="24" t="n">
        <f aca="false">C33/C5</f>
        <v>0.651484407697178</v>
      </c>
      <c r="F42" s="3"/>
    </row>
    <row r="43" customFormat="false" ht="15" hidden="false" customHeight="false" outlineLevel="0" collapsed="false">
      <c r="A43" s="16" t="s">
        <v>3748</v>
      </c>
      <c r="C43" s="24" t="n">
        <f aca="false">Criteria!C31/Criteria!C32</f>
        <v>0.84</v>
      </c>
      <c r="F43" s="3"/>
    </row>
    <row r="44" customFormat="false" ht="15" hidden="false" customHeight="false" outlineLevel="0" collapsed="false">
      <c r="F44" s="3"/>
    </row>
    <row r="45" customFormat="false" ht="15" hidden="false" customHeight="false" outlineLevel="0" collapsed="false">
      <c r="F45" s="3"/>
    </row>
    <row r="46" customFormat="false" ht="15" hidden="false" customHeight="false" outlineLevel="0" collapsed="false">
      <c r="F46" s="3"/>
    </row>
  </sheetData>
  <mergeCells count="1">
    <mergeCell ref="F5:F4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F21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32"/>
    <col collapsed="false" customWidth="true" hidden="false" outlineLevel="0" max="2" min="2" style="0" width="18"/>
    <col collapsed="false" customWidth="true" hidden="false" outlineLevel="0" max="4" min="3" style="0" width="12"/>
    <col collapsed="false" customWidth="true" hidden="false" outlineLevel="0" max="5" min="5" style="0" width="3"/>
    <col collapsed="false" customWidth="true" hidden="false" outlineLevel="0" max="6" min="6" style="0" width="58"/>
  </cols>
  <sheetData>
    <row r="1" customFormat="false" ht="17.35" hidden="false" customHeight="false" outlineLevel="0" collapsed="false">
      <c r="A1" s="1" t="s">
        <v>3749</v>
      </c>
    </row>
    <row r="2" customFormat="false" ht="15" hidden="false" customHeight="false" outlineLevel="0" collapsed="false">
      <c r="A2" s="2" t="s">
        <v>3750</v>
      </c>
    </row>
    <row r="4" customFormat="false" ht="27.75" hidden="false" customHeight="true" outlineLevel="0" collapsed="false">
      <c r="A4" s="5" t="s">
        <v>7</v>
      </c>
      <c r="B4" s="6" t="s">
        <v>3751</v>
      </c>
      <c r="C4" s="6" t="s">
        <v>3752</v>
      </c>
      <c r="D4" s="6" t="s">
        <v>3753</v>
      </c>
      <c r="F4" s="7" t="s">
        <v>3754</v>
      </c>
    </row>
    <row r="5" customFormat="false" ht="15" hidden="false" customHeight="true" outlineLevel="0" collapsed="false">
      <c r="A5" s="32" t="s">
        <v>35</v>
      </c>
      <c r="B5" s="25" t="n">
        <f aca="false">SUMPRODUCT('Loan tape'!$M$5:$M$1884,--('Loan tape'!$B$5:$B$1884=A5),'Loan tape'!$G$5:$G$1884)</f>
        <v>1535200</v>
      </c>
      <c r="C5" s="11" t="n">
        <f aca="false">COUNTIF('Loan tape'!$B$5:$B$1884,A5)</f>
        <v>9</v>
      </c>
      <c r="D5" s="33" t="n">
        <f aca="false">IF('Borrowing base'!$C$14=0,0,B5/'Borrowing base'!$C$14)</f>
        <v>0.00706250166763735</v>
      </c>
      <c r="F5" s="3" t="s">
        <v>3755</v>
      </c>
    </row>
    <row r="6" customFormat="false" ht="15" hidden="false" customHeight="false" outlineLevel="0" collapsed="false">
      <c r="A6" s="34" t="s">
        <v>60</v>
      </c>
      <c r="B6" s="35" t="n">
        <f aca="false">SUMPRODUCT('Loan tape'!$M$5:$M$1884,--('Loan tape'!$B$5:$B$1884=A6),'Loan tape'!$G$5:$G$1884)</f>
        <v>1438300</v>
      </c>
      <c r="C6" s="15" t="n">
        <f aca="false">COUNTIF('Loan tape'!$B$5:$B$1884,A6)</f>
        <v>7</v>
      </c>
      <c r="D6" s="36" t="n">
        <f aca="false">IF('Borrowing base'!$C$14=0,0,B6/'Borrowing base'!$C$14)</f>
        <v>0.00661672495346717</v>
      </c>
      <c r="F6" s="3"/>
    </row>
    <row r="7" customFormat="false" ht="15" hidden="false" customHeight="false" outlineLevel="0" collapsed="false">
      <c r="A7" s="32" t="s">
        <v>79</v>
      </c>
      <c r="B7" s="25" t="n">
        <f aca="false">SUMPRODUCT('Loan tape'!$M$5:$M$1884,--('Loan tape'!$B$5:$B$1884=A7),'Loan tape'!$G$5:$G$1884)</f>
        <v>1338000</v>
      </c>
      <c r="C7" s="11" t="n">
        <f aca="false">COUNTIF('Loan tape'!$B$5:$B$1884,A7)</f>
        <v>6</v>
      </c>
      <c r="D7" s="33" t="n">
        <f aca="false">IF('Borrowing base'!$C$14=0,0,B7/'Borrowing base'!$C$14)</f>
        <v>0.00615530695108049</v>
      </c>
      <c r="F7" s="3"/>
    </row>
    <row r="8" customFormat="false" ht="15" hidden="false" customHeight="false" outlineLevel="0" collapsed="false">
      <c r="A8" s="34" t="s">
        <v>2345</v>
      </c>
      <c r="B8" s="35" t="n">
        <f aca="false">SUMPRODUCT('Loan tape'!$M$5:$M$1884,--('Loan tape'!$B$5:$B$1884=A8),'Loan tape'!$G$5:$G$1884)</f>
        <v>864600</v>
      </c>
      <c r="C8" s="15" t="n">
        <f aca="false">COUNTIF('Loan tape'!$B$5:$B$1884,A8)</f>
        <v>4</v>
      </c>
      <c r="D8" s="36" t="n">
        <f aca="false">IF('Borrowing base'!$C$14=0,0,B8/'Borrowing base'!$C$14)</f>
        <v>0.00397748758587757</v>
      </c>
      <c r="F8" s="3"/>
    </row>
    <row r="9" customFormat="false" ht="15" hidden="false" customHeight="false" outlineLevel="0" collapsed="false">
      <c r="A9" s="32" t="s">
        <v>1436</v>
      </c>
      <c r="B9" s="25" t="n">
        <f aca="false">SUMPRODUCT('Loan tape'!$M$5:$M$1884,--('Loan tape'!$B$5:$B$1884=A9),'Loan tape'!$G$5:$G$1884)</f>
        <v>854200</v>
      </c>
      <c r="C9" s="11" t="n">
        <f aca="false">COUNTIF('Loan tape'!$B$5:$B$1884,A9)</f>
        <v>4</v>
      </c>
      <c r="D9" s="33" t="n">
        <f aca="false">IF('Borrowing base'!$C$14=0,0,B9/'Borrowing base'!$C$14)</f>
        <v>0.00392964364545064</v>
      </c>
      <c r="F9" s="3"/>
    </row>
    <row r="10" customFormat="false" ht="15" hidden="false" customHeight="false" outlineLevel="0" collapsed="false">
      <c r="A10" s="34" t="s">
        <v>3153</v>
      </c>
      <c r="B10" s="35" t="n">
        <f aca="false">SUMPRODUCT('Loan tape'!$M$5:$M$1884,--('Loan tape'!$B$5:$B$1884=A10),'Loan tape'!$G$5:$G$1884)</f>
        <v>804200</v>
      </c>
      <c r="C10" s="15" t="n">
        <f aca="false">COUNTIF('Loan tape'!$B$5:$B$1884,A10)</f>
        <v>4</v>
      </c>
      <c r="D10" s="36" t="n">
        <f aca="false">IF('Borrowing base'!$C$14=0,0,B10/'Borrowing base'!$C$14)</f>
        <v>0.00369962470109038</v>
      </c>
      <c r="F10" s="3"/>
    </row>
    <row r="11" customFormat="false" ht="15" hidden="false" customHeight="false" outlineLevel="0" collapsed="false">
      <c r="A11" s="32" t="s">
        <v>325</v>
      </c>
      <c r="B11" s="25" t="n">
        <f aca="false">SUMPRODUCT('Loan tape'!$M$5:$M$1884,--('Loan tape'!$B$5:$B$1884=A11),'Loan tape'!$G$5:$G$1884)</f>
        <v>542100</v>
      </c>
      <c r="C11" s="11" t="n">
        <f aca="false">COUNTIF('Loan tape'!$B$5:$B$1884,A11)</f>
        <v>4</v>
      </c>
      <c r="D11" s="33" t="n">
        <f aca="false">IF('Borrowing base'!$C$14=0,0,B11/'Borrowing base'!$C$14)</f>
        <v>0.00249386539475391</v>
      </c>
      <c r="F11" s="3"/>
    </row>
    <row r="12" customFormat="false" ht="15" hidden="false" customHeight="false" outlineLevel="0" collapsed="false">
      <c r="A12" s="34" t="s">
        <v>2446</v>
      </c>
      <c r="B12" s="35" t="n">
        <f aca="false">SUMPRODUCT('Loan tape'!$M$5:$M$1884,--('Loan tape'!$B$5:$B$1884=A12),'Loan tape'!$G$5:$G$1884)</f>
        <v>751100</v>
      </c>
      <c r="C12" s="15" t="n">
        <f aca="false">COUNTIF('Loan tape'!$B$5:$B$1884,A12)</f>
        <v>4</v>
      </c>
      <c r="D12" s="36" t="n">
        <f aca="false">IF('Borrowing base'!$C$14=0,0,B12/'Borrowing base'!$C$14)</f>
        <v>0.00345534458217979</v>
      </c>
      <c r="F12" s="3"/>
    </row>
    <row r="13" customFormat="false" ht="15" hidden="false" customHeight="false" outlineLevel="0" collapsed="false">
      <c r="A13" s="32" t="s">
        <v>2042</v>
      </c>
      <c r="B13" s="25" t="n">
        <f aca="false">SUMPRODUCT('Loan tape'!$M$5:$M$1884,--('Loan tape'!$B$5:$B$1884=A13),'Loan tape'!$G$5:$G$1884)</f>
        <v>738900</v>
      </c>
      <c r="C13" s="11" t="n">
        <f aca="false">COUNTIF('Loan tape'!$B$5:$B$1884,A13)</f>
        <v>4</v>
      </c>
      <c r="D13" s="33" t="n">
        <f aca="false">IF('Borrowing base'!$C$14=0,0,B13/'Borrowing base'!$C$14)</f>
        <v>0.00339921995975589</v>
      </c>
      <c r="F13" s="3"/>
    </row>
    <row r="14" customFormat="false" ht="15" hidden="false" customHeight="false" outlineLevel="0" collapsed="false">
      <c r="A14" s="34" t="s">
        <v>931</v>
      </c>
      <c r="B14" s="35" t="n">
        <f aca="false">SUMPRODUCT('Loan tape'!$M$5:$M$1884,--('Loan tape'!$B$5:$B$1884=A14),'Loan tape'!$G$5:$G$1884)</f>
        <v>433700</v>
      </c>
      <c r="C14" s="15" t="n">
        <f aca="false">COUNTIF('Loan tape'!$B$5:$B$1884,A14)</f>
        <v>4</v>
      </c>
      <c r="D14" s="36" t="n">
        <f aca="false">IF('Borrowing base'!$C$14=0,0,B14/'Borrowing base'!$C$14)</f>
        <v>0.00199518432338087</v>
      </c>
      <c r="F14" s="3"/>
    </row>
    <row r="15" customFormat="false" ht="15" hidden="false" customHeight="false" outlineLevel="0" collapsed="false">
      <c r="A15" s="32" t="s">
        <v>830</v>
      </c>
      <c r="B15" s="25" t="n">
        <f aca="false">SUMPRODUCT('Loan tape'!$M$5:$M$1884,--('Loan tape'!$B$5:$B$1884=A15),'Loan tape'!$G$5:$G$1884)</f>
        <v>444700</v>
      </c>
      <c r="C15" s="11" t="n">
        <f aca="false">COUNTIF('Loan tape'!$B$5:$B$1884,A15)</f>
        <v>4</v>
      </c>
      <c r="D15" s="33" t="n">
        <f aca="false">IF('Borrowing base'!$C$14=0,0,B15/'Borrowing base'!$C$14)</f>
        <v>0.00204578849114013</v>
      </c>
      <c r="F15" s="3"/>
    </row>
    <row r="16" customFormat="false" ht="15" hidden="false" customHeight="false" outlineLevel="0" collapsed="false">
      <c r="A16" s="34" t="s">
        <v>426</v>
      </c>
      <c r="B16" s="35" t="n">
        <f aca="false">SUMPRODUCT('Loan tape'!$M$5:$M$1884,--('Loan tape'!$B$5:$B$1884=A16),'Loan tape'!$G$5:$G$1884)</f>
        <v>685500</v>
      </c>
      <c r="C16" s="15" t="n">
        <f aca="false">COUNTIF('Loan tape'!$B$5:$B$1884,A16)</f>
        <v>4</v>
      </c>
      <c r="D16" s="36" t="n">
        <f aca="false">IF('Borrowing base'!$C$14=0,0,B16/'Borrowing base'!$C$14)</f>
        <v>0.00315355972717913</v>
      </c>
      <c r="F16" s="3"/>
    </row>
    <row r="17" customFormat="false" ht="15" hidden="false" customHeight="false" outlineLevel="0" collapsed="false">
      <c r="A17" s="32" t="s">
        <v>2547</v>
      </c>
      <c r="B17" s="25" t="n">
        <f aca="false">SUMPRODUCT('Loan tape'!$M$5:$M$1884,--('Loan tape'!$B$5:$B$1884=A17),'Loan tape'!$G$5:$G$1884)</f>
        <v>675600</v>
      </c>
      <c r="C17" s="11" t="n">
        <f aca="false">COUNTIF('Loan tape'!$B$5:$B$1884,A17)</f>
        <v>4</v>
      </c>
      <c r="D17" s="33" t="n">
        <f aca="false">IF('Borrowing base'!$C$14=0,0,B17/'Borrowing base'!$C$14)</f>
        <v>0.0031080159761958</v>
      </c>
      <c r="F17" s="3"/>
    </row>
    <row r="18" customFormat="false" ht="15" hidden="false" customHeight="false" outlineLevel="0" collapsed="false">
      <c r="A18" s="34" t="s">
        <v>2850</v>
      </c>
      <c r="B18" s="35" t="n">
        <f aca="false">SUMPRODUCT('Loan tape'!$M$5:$M$1884,--('Loan tape'!$B$5:$B$1884=A18),'Loan tape'!$G$5:$G$1884)</f>
        <v>416500</v>
      </c>
      <c r="C18" s="15" t="n">
        <f aca="false">COUNTIF('Loan tape'!$B$5:$B$1884,A18)</f>
        <v>4</v>
      </c>
      <c r="D18" s="36" t="n">
        <f aca="false">IF('Borrowing base'!$C$14=0,0,B18/'Borrowing base'!$C$14)</f>
        <v>0.00191605780652095</v>
      </c>
      <c r="F18" s="3"/>
    </row>
    <row r="19" customFormat="false" ht="15" hidden="false" customHeight="false" outlineLevel="0" collapsed="false">
      <c r="A19" s="32" t="s">
        <v>3254</v>
      </c>
      <c r="B19" s="25" t="n">
        <f aca="false">SUMPRODUCT('Loan tape'!$M$5:$M$1884,--('Loan tape'!$B$5:$B$1884=A19),'Loan tape'!$G$5:$G$1884)</f>
        <v>624800</v>
      </c>
      <c r="C19" s="11" t="n">
        <f aca="false">COUNTIF('Loan tape'!$B$5:$B$1884,A19)</f>
        <v>4</v>
      </c>
      <c r="D19" s="33" t="n">
        <f aca="false">IF('Borrowing base'!$C$14=0,0,B19/'Borrowing base'!$C$14)</f>
        <v>0.00287431672872578</v>
      </c>
      <c r="F19" s="3"/>
    </row>
    <row r="20" customFormat="false" ht="15" hidden="false" customHeight="false" outlineLevel="0" collapsed="false">
      <c r="A20" s="34" t="s">
        <v>2749</v>
      </c>
      <c r="B20" s="35" t="n">
        <f aca="false">SUMPRODUCT('Loan tape'!$M$5:$M$1884,--('Loan tape'!$B$5:$B$1884=A20),'Loan tape'!$G$5:$G$1884)</f>
        <v>421800</v>
      </c>
      <c r="C20" s="15" t="n">
        <f aca="false">COUNTIF('Loan tape'!$B$5:$B$1884,A20)</f>
        <v>4</v>
      </c>
      <c r="D20" s="36" t="n">
        <f aca="false">IF('Borrowing base'!$C$14=0,0,B20/'Borrowing base'!$C$14)</f>
        <v>0.00194043981462313</v>
      </c>
      <c r="F20" s="3"/>
    </row>
    <row r="21" customFormat="false" ht="15" hidden="false" customHeight="false" outlineLevel="0" collapsed="false">
      <c r="A21" s="32" t="s">
        <v>1032</v>
      </c>
      <c r="B21" s="25" t="n">
        <f aca="false">SUMPRODUCT('Loan tape'!$M$5:$M$1884,--('Loan tape'!$B$5:$B$1884=A21),'Loan tape'!$G$5:$G$1884)</f>
        <v>510000</v>
      </c>
      <c r="C21" s="11" t="n">
        <f aca="false">COUNTIF('Loan tape'!$B$5:$B$1884,A21)</f>
        <v>4</v>
      </c>
      <c r="D21" s="33" t="n">
        <f aca="false">IF('Borrowing base'!$C$14=0,0,B21/'Borrowing base'!$C$14)</f>
        <v>0.00234619323247463</v>
      </c>
      <c r="F21" s="3"/>
    </row>
    <row r="22" customFormat="false" ht="15" hidden="false" customHeight="false" outlineLevel="0" collapsed="false">
      <c r="A22" s="34" t="s">
        <v>1335</v>
      </c>
      <c r="B22" s="35" t="n">
        <f aca="false">SUMPRODUCT('Loan tape'!$M$5:$M$1884,--('Loan tape'!$B$5:$B$1884=A22),'Loan tape'!$G$5:$G$1884)</f>
        <v>518700</v>
      </c>
      <c r="C22" s="15" t="n">
        <f aca="false">COUNTIF('Loan tape'!$B$5:$B$1884,A22)</f>
        <v>4</v>
      </c>
      <c r="D22" s="36" t="n">
        <f aca="false">IF('Borrowing base'!$C$14=0,0,B22/'Borrowing base'!$C$14)</f>
        <v>0.00238621652879331</v>
      </c>
      <c r="F22" s="3"/>
    </row>
    <row r="23" customFormat="false" ht="15" hidden="false" customHeight="false" outlineLevel="0" collapsed="false">
      <c r="A23" s="32" t="s">
        <v>729</v>
      </c>
      <c r="B23" s="25" t="n">
        <f aca="false">SUMPRODUCT('Loan tape'!$M$5:$M$1884,--('Loan tape'!$B$5:$B$1884=A23),'Loan tape'!$G$5:$G$1884)</f>
        <v>522800</v>
      </c>
      <c r="C23" s="11" t="n">
        <f aca="false">COUNTIF('Loan tape'!$B$5:$B$1884,A23)</f>
        <v>4</v>
      </c>
      <c r="D23" s="33" t="n">
        <f aca="false">IF('Borrowing base'!$C$14=0,0,B23/'Borrowing base'!$C$14)</f>
        <v>0.00240507808223085</v>
      </c>
      <c r="F23" s="3"/>
    </row>
    <row r="24" customFormat="false" ht="15" hidden="false" customHeight="false" outlineLevel="0" collapsed="false">
      <c r="A24" s="34" t="s">
        <v>1840</v>
      </c>
      <c r="B24" s="35" t="n">
        <f aca="false">SUMPRODUCT('Loan tape'!$M$5:$M$1884,--('Loan tape'!$B$5:$B$1884=A24),'Loan tape'!$G$5:$G$1884)</f>
        <v>461800</v>
      </c>
      <c r="C24" s="15" t="n">
        <f aca="false">COUNTIF('Loan tape'!$B$5:$B$1884,A24)</f>
        <v>4</v>
      </c>
      <c r="D24" s="36" t="n">
        <f aca="false">IF('Borrowing base'!$C$14=0,0,B24/'Borrowing base'!$C$14)</f>
        <v>0.00212445497011134</v>
      </c>
      <c r="F24" s="3"/>
    </row>
    <row r="25" customFormat="false" ht="15" hidden="false" customHeight="false" outlineLevel="0" collapsed="false">
      <c r="A25" s="32" t="s">
        <v>1234</v>
      </c>
      <c r="B25" s="25" t="n">
        <f aca="false">SUMPRODUCT('Loan tape'!$M$5:$M$1884,--('Loan tape'!$B$5:$B$1884=A25),'Loan tape'!$G$5:$G$1884)</f>
        <v>566800</v>
      </c>
      <c r="C25" s="11" t="n">
        <f aca="false">COUNTIF('Loan tape'!$B$5:$B$1884,A25)</f>
        <v>4</v>
      </c>
      <c r="D25" s="33" t="n">
        <f aca="false">IF('Borrowing base'!$C$14=0,0,B25/'Borrowing base'!$C$14)</f>
        <v>0.00260749475326788</v>
      </c>
      <c r="F25" s="3"/>
    </row>
    <row r="26" customFormat="false" ht="15" hidden="false" customHeight="false" outlineLevel="0" collapsed="false">
      <c r="A26" s="34" t="s">
        <v>224</v>
      </c>
      <c r="B26" s="35" t="n">
        <f aca="false">SUMPRODUCT('Loan tape'!$M$5:$M$1884,--('Loan tape'!$B$5:$B$1884=A26),'Loan tape'!$G$5:$G$1884)</f>
        <v>534000</v>
      </c>
      <c r="C26" s="15" t="n">
        <f aca="false">COUNTIF('Loan tape'!$B$5:$B$1884,A26)</f>
        <v>4</v>
      </c>
      <c r="D26" s="36" t="n">
        <f aca="false">IF('Borrowing base'!$C$14=0,0,B26/'Borrowing base'!$C$14)</f>
        <v>0.00245660232576755</v>
      </c>
      <c r="F26" s="3"/>
    </row>
    <row r="27" customFormat="false" ht="15" hidden="false" customHeight="false" outlineLevel="0" collapsed="false">
      <c r="A27" s="32" t="s">
        <v>3557</v>
      </c>
      <c r="B27" s="25" t="n">
        <f aca="false">SUMPRODUCT('Loan tape'!$M$5:$M$1884,--('Loan tape'!$B$5:$B$1884=A27),'Loan tape'!$G$5:$G$1884)</f>
        <v>406200</v>
      </c>
      <c r="C27" s="11" t="n">
        <f aca="false">COUNTIF('Loan tape'!$B$5:$B$1884,A27)</f>
        <v>4</v>
      </c>
      <c r="D27" s="33" t="n">
        <f aca="false">IF('Borrowing base'!$C$14=0,0,B27/'Borrowing base'!$C$14)</f>
        <v>0.00186867390398273</v>
      </c>
      <c r="F27" s="3"/>
    </row>
    <row r="28" customFormat="false" ht="15" hidden="false" customHeight="false" outlineLevel="0" collapsed="false">
      <c r="A28" s="34" t="s">
        <v>527</v>
      </c>
      <c r="B28" s="35" t="n">
        <f aca="false">SUMPRODUCT('Loan tape'!$M$5:$M$1884,--('Loan tape'!$B$5:$B$1884=A28),'Loan tape'!$G$5:$G$1884)</f>
        <v>528900</v>
      </c>
      <c r="C28" s="15" t="n">
        <f aca="false">COUNTIF('Loan tape'!$B$5:$B$1884,A28)</f>
        <v>4</v>
      </c>
      <c r="D28" s="36" t="n">
        <f aca="false">IF('Borrowing base'!$C$14=0,0,B28/'Borrowing base'!$C$14)</f>
        <v>0.0024331403934428</v>
      </c>
      <c r="F28" s="3"/>
    </row>
    <row r="29" customFormat="false" ht="15" hidden="false" customHeight="false" outlineLevel="0" collapsed="false">
      <c r="A29" s="32" t="s">
        <v>1638</v>
      </c>
      <c r="B29" s="25" t="n">
        <f aca="false">SUMPRODUCT('Loan tape'!$M$5:$M$1884,--('Loan tape'!$B$5:$B$1884=A29),'Loan tape'!$G$5:$G$1884)</f>
        <v>528600</v>
      </c>
      <c r="C29" s="11" t="n">
        <f aca="false">COUNTIF('Loan tape'!$B$5:$B$1884,A29)</f>
        <v>4</v>
      </c>
      <c r="D29" s="33" t="n">
        <f aca="false">IF('Borrowing base'!$C$14=0,0,B29/'Borrowing base'!$C$14)</f>
        <v>0.00243176027977664</v>
      </c>
      <c r="F29" s="3"/>
    </row>
    <row r="30" customFormat="false" ht="15" hidden="false" customHeight="false" outlineLevel="0" collapsed="false">
      <c r="A30" s="34" t="s">
        <v>2648</v>
      </c>
      <c r="B30" s="35" t="n">
        <f aca="false">SUMPRODUCT('Loan tape'!$M$5:$M$1884,--('Loan tape'!$B$5:$B$1884=A30),'Loan tape'!$G$5:$G$1884)</f>
        <v>509200</v>
      </c>
      <c r="C30" s="15" t="n">
        <f aca="false">COUNTIF('Loan tape'!$B$5:$B$1884,A30)</f>
        <v>4</v>
      </c>
      <c r="D30" s="36" t="n">
        <f aca="false">IF('Borrowing base'!$C$14=0,0,B30/'Borrowing base'!$C$14)</f>
        <v>0.00234251292936486</v>
      </c>
      <c r="F30" s="3"/>
    </row>
    <row r="31" customFormat="false" ht="15" hidden="false" customHeight="false" outlineLevel="0" collapsed="false">
      <c r="A31" s="32" t="s">
        <v>3456</v>
      </c>
      <c r="B31" s="25" t="n">
        <f aca="false">SUMPRODUCT('Loan tape'!$M$5:$M$1884,--('Loan tape'!$B$5:$B$1884=A31),'Loan tape'!$G$5:$G$1884)</f>
        <v>503600</v>
      </c>
      <c r="C31" s="11" t="n">
        <f aca="false">COUNTIF('Loan tape'!$B$5:$B$1884,A31)</f>
        <v>4</v>
      </c>
      <c r="D31" s="33" t="n">
        <f aca="false">IF('Borrowing base'!$C$14=0,0,B31/'Borrowing base'!$C$14)</f>
        <v>0.00231675080759651</v>
      </c>
    </row>
    <row r="32" customFormat="false" ht="15" hidden="false" customHeight="false" outlineLevel="0" collapsed="false">
      <c r="A32" s="34" t="s">
        <v>2951</v>
      </c>
      <c r="B32" s="35" t="n">
        <f aca="false">SUMPRODUCT('Loan tape'!$M$5:$M$1884,--('Loan tape'!$B$5:$B$1884=A32),'Loan tape'!$G$5:$G$1884)</f>
        <v>378600</v>
      </c>
      <c r="C32" s="15" t="n">
        <f aca="false">COUNTIF('Loan tape'!$B$5:$B$1884,A32)</f>
        <v>4</v>
      </c>
      <c r="D32" s="36" t="n">
        <f aca="false">IF('Borrowing base'!$C$14=0,0,B32/'Borrowing base'!$C$14)</f>
        <v>0.00174170344669587</v>
      </c>
    </row>
    <row r="33" customFormat="false" ht="15" hidden="false" customHeight="false" outlineLevel="0" collapsed="false">
      <c r="A33" s="32" t="s">
        <v>2244</v>
      </c>
      <c r="B33" s="25" t="n">
        <f aca="false">SUMPRODUCT('Loan tape'!$M$5:$M$1884,--('Loan tape'!$B$5:$B$1884=A33),'Loan tape'!$G$5:$G$1884)</f>
        <v>395400</v>
      </c>
      <c r="C33" s="11" t="n">
        <f aca="false">COUNTIF('Loan tape'!$B$5:$B$1884,A33)</f>
        <v>4</v>
      </c>
      <c r="D33" s="33" t="n">
        <f aca="false">IF('Borrowing base'!$C$14=0,0,B33/'Borrowing base'!$C$14)</f>
        <v>0.00181898981200092</v>
      </c>
    </row>
    <row r="34" customFormat="false" ht="15" hidden="false" customHeight="false" outlineLevel="0" collapsed="false">
      <c r="A34" s="34" t="s">
        <v>628</v>
      </c>
      <c r="B34" s="35" t="n">
        <f aca="false">SUMPRODUCT('Loan tape'!$M$5:$M$1884,--('Loan tape'!$B$5:$B$1884=A34),'Loan tape'!$G$5:$G$1884)</f>
        <v>366700</v>
      </c>
      <c r="C34" s="15" t="n">
        <f aca="false">COUNTIF('Loan tape'!$B$5:$B$1884,A34)</f>
        <v>4</v>
      </c>
      <c r="D34" s="36" t="n">
        <f aca="false">IF('Borrowing base'!$C$14=0,0,B34/'Borrowing base'!$C$14)</f>
        <v>0.00168695893793813</v>
      </c>
    </row>
    <row r="35" customFormat="false" ht="15" hidden="false" customHeight="false" outlineLevel="0" collapsed="false">
      <c r="A35" s="32" t="s">
        <v>1941</v>
      </c>
      <c r="B35" s="25" t="n">
        <f aca="false">SUMPRODUCT('Loan tape'!$M$5:$M$1884,--('Loan tape'!$B$5:$B$1884=A35),'Loan tape'!$G$5:$G$1884)</f>
        <v>355200</v>
      </c>
      <c r="C35" s="11" t="n">
        <f aca="false">COUNTIF('Loan tape'!$B$5:$B$1884,A35)</f>
        <v>4</v>
      </c>
      <c r="D35" s="33" t="n">
        <f aca="false">IF('Borrowing base'!$C$14=0,0,B35/'Borrowing base'!$C$14)</f>
        <v>0.00163405458073527</v>
      </c>
    </row>
    <row r="36" customFormat="false" ht="15" hidden="false" customHeight="false" outlineLevel="0" collapsed="false">
      <c r="A36" s="34" t="s">
        <v>3052</v>
      </c>
      <c r="B36" s="35" t="n">
        <f aca="false">SUMPRODUCT('Loan tape'!$M$5:$M$1884,--('Loan tape'!$B$5:$B$1884=A36),'Loan tape'!$G$5:$G$1884)</f>
        <v>328300</v>
      </c>
      <c r="C36" s="15" t="n">
        <f aca="false">COUNTIF('Loan tape'!$B$5:$B$1884,A36)</f>
        <v>4</v>
      </c>
      <c r="D36" s="36" t="n">
        <f aca="false">IF('Borrowing base'!$C$14=0,0,B36/'Borrowing base'!$C$14)</f>
        <v>0.00151030438866945</v>
      </c>
    </row>
    <row r="37" customFormat="false" ht="15" hidden="false" customHeight="false" outlineLevel="0" collapsed="false">
      <c r="A37" s="32" t="s">
        <v>21</v>
      </c>
      <c r="B37" s="25" t="n">
        <f aca="false">SUMPRODUCT('Loan tape'!$M$5:$M$1884,--('Loan tape'!$B$5:$B$1884=A37),'Loan tape'!$G$5:$G$1884)</f>
        <v>202200</v>
      </c>
      <c r="C37" s="11" t="n">
        <f aca="false">COUNTIF('Loan tape'!$B$5:$B$1884,A37)</f>
        <v>4</v>
      </c>
      <c r="D37" s="33" t="n">
        <f aca="false">IF('Borrowing base'!$C$14=0,0,B37/'Borrowing base'!$C$14)</f>
        <v>0.000930196610992881</v>
      </c>
    </row>
    <row r="38" customFormat="false" ht="15" hidden="false" customHeight="false" outlineLevel="0" collapsed="false">
      <c r="A38" s="34" t="s">
        <v>1739</v>
      </c>
      <c r="B38" s="35" t="n">
        <f aca="false">SUMPRODUCT('Loan tape'!$M$5:$M$1884,--('Loan tape'!$B$5:$B$1884=A38),'Loan tape'!$G$5:$G$1884)</f>
        <v>316900</v>
      </c>
      <c r="C38" s="15" t="n">
        <f aca="false">COUNTIF('Loan tape'!$B$5:$B$1884,A38)</f>
        <v>4</v>
      </c>
      <c r="D38" s="36" t="n">
        <f aca="false">IF('Borrowing base'!$C$14=0,0,B38/'Borrowing base'!$C$14)</f>
        <v>0.00145786006935531</v>
      </c>
    </row>
    <row r="39" customFormat="false" ht="15" hidden="false" customHeight="false" outlineLevel="0" collapsed="false">
      <c r="A39" s="32" t="s">
        <v>1133</v>
      </c>
      <c r="B39" s="25" t="n">
        <f aca="false">SUMPRODUCT('Loan tape'!$M$5:$M$1884,--('Loan tape'!$B$5:$B$1884=A39),'Loan tape'!$G$5:$G$1884)</f>
        <v>316500</v>
      </c>
      <c r="C39" s="11" t="n">
        <f aca="false">COUNTIF('Loan tape'!$B$5:$B$1884,A39)</f>
        <v>4</v>
      </c>
      <c r="D39" s="33" t="n">
        <f aca="false">IF('Borrowing base'!$C$14=0,0,B39/'Borrowing base'!$C$14)</f>
        <v>0.00145601991780043</v>
      </c>
    </row>
    <row r="40" customFormat="false" ht="15" hidden="false" customHeight="false" outlineLevel="0" collapsed="false">
      <c r="A40" s="34" t="s">
        <v>1537</v>
      </c>
      <c r="B40" s="35" t="n">
        <f aca="false">SUMPRODUCT('Loan tape'!$M$5:$M$1884,--('Loan tape'!$B$5:$B$1884=A40),'Loan tape'!$G$5:$G$1884)</f>
        <v>72400</v>
      </c>
      <c r="C40" s="15" t="n">
        <f aca="false">COUNTIF('Loan tape'!$B$5:$B$1884,A40)</f>
        <v>4</v>
      </c>
      <c r="D40" s="36" t="n">
        <f aca="false">IF('Borrowing base'!$C$14=0,0,B40/'Borrowing base'!$C$14)</f>
        <v>0.000333067431433653</v>
      </c>
    </row>
    <row r="41" customFormat="false" ht="15" hidden="false" customHeight="false" outlineLevel="0" collapsed="false">
      <c r="A41" s="32" t="s">
        <v>122</v>
      </c>
      <c r="B41" s="25" t="n">
        <f aca="false">SUMPRODUCT('Loan tape'!$M$5:$M$1884,--('Loan tape'!$B$5:$B$1884=A41),'Loan tape'!$G$5:$G$1884)</f>
        <v>131700</v>
      </c>
      <c r="C41" s="11" t="n">
        <f aca="false">COUNTIF('Loan tape'!$B$5:$B$1884,A41)</f>
        <v>4</v>
      </c>
      <c r="D41" s="33" t="n">
        <f aca="false">IF('Borrowing base'!$C$14=0,0,B41/'Borrowing base'!$C$14)</f>
        <v>0.000605869899444918</v>
      </c>
    </row>
    <row r="42" customFormat="false" ht="15" hidden="false" customHeight="false" outlineLevel="0" collapsed="false">
      <c r="A42" s="34" t="s">
        <v>2143</v>
      </c>
      <c r="B42" s="35" t="n">
        <f aca="false">SUMPRODUCT('Loan tape'!$M$5:$M$1884,--('Loan tape'!$B$5:$B$1884=A42),'Loan tape'!$G$5:$G$1884)</f>
        <v>348400</v>
      </c>
      <c r="C42" s="15" t="n">
        <f aca="false">COUNTIF('Loan tape'!$B$5:$B$1884,A42)</f>
        <v>4</v>
      </c>
      <c r="D42" s="36" t="n">
        <f aca="false">IF('Borrowing base'!$C$14=0,0,B42/'Borrowing base'!$C$14)</f>
        <v>0.00160277200430227</v>
      </c>
    </row>
    <row r="43" customFormat="false" ht="15" hidden="false" customHeight="false" outlineLevel="0" collapsed="false">
      <c r="A43" s="32" t="s">
        <v>3355</v>
      </c>
      <c r="B43" s="25" t="n">
        <f aca="false">SUMPRODUCT('Loan tape'!$M$5:$M$1884,--('Loan tape'!$B$5:$B$1884=A43),'Loan tape'!$G$5:$G$1884)</f>
        <v>261800</v>
      </c>
      <c r="C43" s="11" t="n">
        <f aca="false">COUNTIF('Loan tape'!$B$5:$B$1884,A43)</f>
        <v>4</v>
      </c>
      <c r="D43" s="33" t="n">
        <f aca="false">IF('Borrowing base'!$C$14=0,0,B43/'Borrowing base'!$C$14)</f>
        <v>0.00120437919267031</v>
      </c>
    </row>
    <row r="44" customFormat="false" ht="15" hidden="false" customHeight="false" outlineLevel="0" collapsed="false">
      <c r="B44" s="25" t="n">
        <v>0</v>
      </c>
    </row>
    <row r="45" customFormat="false" ht="15" hidden="false" customHeight="false" outlineLevel="0" collapsed="false">
      <c r="B45" s="25" t="n">
        <v>0</v>
      </c>
    </row>
    <row r="46" customFormat="false" ht="15" hidden="false" customHeight="false" outlineLevel="0" collapsed="false">
      <c r="B46" s="25" t="n">
        <v>0</v>
      </c>
    </row>
    <row r="47" customFormat="false" ht="15" hidden="false" customHeight="false" outlineLevel="0" collapsed="false">
      <c r="B47" s="25" t="n">
        <v>0</v>
      </c>
    </row>
    <row r="48" customFormat="false" ht="15" hidden="false" customHeight="false" outlineLevel="0" collapsed="false">
      <c r="B48" s="25" t="n">
        <v>0</v>
      </c>
    </row>
    <row r="49" customFormat="false" ht="15" hidden="false" customHeight="false" outlineLevel="0" collapsed="false">
      <c r="B49" s="25" t="n">
        <v>0</v>
      </c>
    </row>
    <row r="50" customFormat="false" ht="15" hidden="false" customHeight="false" outlineLevel="0" collapsed="false">
      <c r="B50" s="25" t="n">
        <v>0</v>
      </c>
    </row>
    <row r="51" customFormat="false" ht="15" hidden="false" customHeight="false" outlineLevel="0" collapsed="false">
      <c r="B51" s="25" t="n">
        <v>0</v>
      </c>
    </row>
    <row r="52" customFormat="false" ht="15" hidden="false" customHeight="false" outlineLevel="0" collapsed="false">
      <c r="B52" s="25" t="n">
        <v>0</v>
      </c>
    </row>
    <row r="53" customFormat="false" ht="15" hidden="false" customHeight="false" outlineLevel="0" collapsed="false">
      <c r="B53" s="25" t="n">
        <v>0</v>
      </c>
    </row>
    <row r="54" customFormat="false" ht="15" hidden="false" customHeight="false" outlineLevel="0" collapsed="false">
      <c r="B54" s="25" t="n">
        <v>0</v>
      </c>
    </row>
    <row r="55" customFormat="false" ht="15" hidden="false" customHeight="false" outlineLevel="0" collapsed="false">
      <c r="B55" s="25" t="n">
        <v>0</v>
      </c>
    </row>
    <row r="56" customFormat="false" ht="15" hidden="false" customHeight="false" outlineLevel="0" collapsed="false">
      <c r="B56" s="25" t="n">
        <v>0</v>
      </c>
    </row>
    <row r="57" customFormat="false" ht="15" hidden="false" customHeight="false" outlineLevel="0" collapsed="false">
      <c r="B57" s="25" t="n">
        <v>0</v>
      </c>
    </row>
    <row r="58" customFormat="false" ht="15" hidden="false" customHeight="false" outlineLevel="0" collapsed="false">
      <c r="B58" s="25" t="n">
        <v>0</v>
      </c>
    </row>
    <row r="59" customFormat="false" ht="15" hidden="false" customHeight="false" outlineLevel="0" collapsed="false">
      <c r="B59" s="25" t="n">
        <v>0</v>
      </c>
    </row>
    <row r="60" customFormat="false" ht="15" hidden="false" customHeight="false" outlineLevel="0" collapsed="false">
      <c r="B60" s="25" t="n">
        <v>0</v>
      </c>
    </row>
    <row r="61" customFormat="false" ht="15" hidden="false" customHeight="false" outlineLevel="0" collapsed="false">
      <c r="B61" s="25" t="n">
        <v>0</v>
      </c>
    </row>
    <row r="62" customFormat="false" ht="15" hidden="false" customHeight="false" outlineLevel="0" collapsed="false">
      <c r="B62" s="25" t="n">
        <v>0</v>
      </c>
    </row>
    <row r="63" customFormat="false" ht="15" hidden="false" customHeight="false" outlineLevel="0" collapsed="false">
      <c r="B63" s="25" t="n">
        <v>0</v>
      </c>
    </row>
    <row r="64" customFormat="false" ht="15" hidden="false" customHeight="false" outlineLevel="0" collapsed="false">
      <c r="B64" s="25" t="n">
        <v>0</v>
      </c>
    </row>
    <row r="65" customFormat="false" ht="15" hidden="false" customHeight="false" outlineLevel="0" collapsed="false">
      <c r="B65" s="25" t="n">
        <v>0</v>
      </c>
    </row>
    <row r="66" customFormat="false" ht="15" hidden="false" customHeight="false" outlineLevel="0" collapsed="false">
      <c r="B66" s="25" t="n">
        <v>0</v>
      </c>
    </row>
    <row r="67" customFormat="false" ht="15" hidden="false" customHeight="false" outlineLevel="0" collapsed="false">
      <c r="B67" s="25" t="n">
        <v>0</v>
      </c>
    </row>
    <row r="68" customFormat="false" ht="15" hidden="false" customHeight="false" outlineLevel="0" collapsed="false">
      <c r="B68" s="25" t="n">
        <v>0</v>
      </c>
    </row>
    <row r="69" customFormat="false" ht="15" hidden="false" customHeight="false" outlineLevel="0" collapsed="false">
      <c r="B69" s="25" t="n">
        <v>0</v>
      </c>
    </row>
    <row r="70" customFormat="false" ht="15" hidden="false" customHeight="false" outlineLevel="0" collapsed="false">
      <c r="B70" s="25" t="n">
        <v>0</v>
      </c>
    </row>
    <row r="71" customFormat="false" ht="15" hidden="false" customHeight="false" outlineLevel="0" collapsed="false">
      <c r="B71" s="25" t="n">
        <v>0</v>
      </c>
    </row>
    <row r="72" customFormat="false" ht="15" hidden="false" customHeight="false" outlineLevel="0" collapsed="false">
      <c r="B72" s="25" t="n">
        <v>0</v>
      </c>
    </row>
    <row r="73" customFormat="false" ht="15" hidden="false" customHeight="false" outlineLevel="0" collapsed="false">
      <c r="B73" s="25" t="n">
        <v>0</v>
      </c>
    </row>
    <row r="74" customFormat="false" ht="15" hidden="false" customHeight="false" outlineLevel="0" collapsed="false">
      <c r="B74" s="25" t="n">
        <v>0</v>
      </c>
    </row>
    <row r="75" customFormat="false" ht="15" hidden="false" customHeight="false" outlineLevel="0" collapsed="false">
      <c r="B75" s="25" t="n">
        <v>0</v>
      </c>
    </row>
    <row r="76" customFormat="false" ht="15" hidden="false" customHeight="false" outlineLevel="0" collapsed="false">
      <c r="B76" s="25" t="n">
        <v>0</v>
      </c>
    </row>
    <row r="77" customFormat="false" ht="15" hidden="false" customHeight="false" outlineLevel="0" collapsed="false">
      <c r="B77" s="25" t="n">
        <v>0</v>
      </c>
    </row>
    <row r="78" customFormat="false" ht="15" hidden="false" customHeight="false" outlineLevel="0" collapsed="false">
      <c r="B78" s="25" t="n">
        <v>0</v>
      </c>
    </row>
    <row r="79" customFormat="false" ht="15" hidden="false" customHeight="false" outlineLevel="0" collapsed="false">
      <c r="B79" s="25" t="n">
        <v>0</v>
      </c>
    </row>
    <row r="80" customFormat="false" ht="15" hidden="false" customHeight="false" outlineLevel="0" collapsed="false">
      <c r="B80" s="25" t="n">
        <v>0</v>
      </c>
    </row>
    <row r="81" customFormat="false" ht="15" hidden="false" customHeight="false" outlineLevel="0" collapsed="false">
      <c r="B81" s="25" t="n">
        <v>0</v>
      </c>
    </row>
    <row r="82" customFormat="false" ht="15" hidden="false" customHeight="false" outlineLevel="0" collapsed="false">
      <c r="B82" s="25" t="n">
        <v>0</v>
      </c>
    </row>
    <row r="83" customFormat="false" ht="15" hidden="false" customHeight="false" outlineLevel="0" collapsed="false">
      <c r="B83" s="25" t="n">
        <v>0</v>
      </c>
    </row>
    <row r="84" customFormat="false" ht="15" hidden="false" customHeight="false" outlineLevel="0" collapsed="false">
      <c r="B84" s="25" t="n">
        <v>0</v>
      </c>
    </row>
    <row r="85" customFormat="false" ht="15" hidden="false" customHeight="false" outlineLevel="0" collapsed="false">
      <c r="B85" s="25" t="n">
        <v>0</v>
      </c>
    </row>
    <row r="86" customFormat="false" ht="15" hidden="false" customHeight="false" outlineLevel="0" collapsed="false">
      <c r="B86" s="25" t="n">
        <v>0</v>
      </c>
    </row>
    <row r="87" customFormat="false" ht="15" hidden="false" customHeight="false" outlineLevel="0" collapsed="false">
      <c r="B87" s="25" t="n">
        <v>0</v>
      </c>
    </row>
    <row r="88" customFormat="false" ht="15" hidden="false" customHeight="false" outlineLevel="0" collapsed="false">
      <c r="B88" s="25" t="n">
        <v>0</v>
      </c>
    </row>
    <row r="89" customFormat="false" ht="15" hidden="false" customHeight="false" outlineLevel="0" collapsed="false">
      <c r="B89" s="25" t="n">
        <v>0</v>
      </c>
    </row>
    <row r="90" customFormat="false" ht="15" hidden="false" customHeight="false" outlineLevel="0" collapsed="false">
      <c r="B90" s="25" t="n">
        <v>0</v>
      </c>
    </row>
    <row r="91" customFormat="false" ht="15" hidden="false" customHeight="false" outlineLevel="0" collapsed="false">
      <c r="B91" s="25" t="n">
        <v>0</v>
      </c>
    </row>
    <row r="92" customFormat="false" ht="15" hidden="false" customHeight="false" outlineLevel="0" collapsed="false">
      <c r="B92" s="25" t="n">
        <v>0</v>
      </c>
    </row>
    <row r="93" customFormat="false" ht="15" hidden="false" customHeight="false" outlineLevel="0" collapsed="false">
      <c r="B93" s="25" t="n">
        <v>0</v>
      </c>
    </row>
    <row r="94" customFormat="false" ht="15" hidden="false" customHeight="false" outlineLevel="0" collapsed="false">
      <c r="B94" s="25" t="n">
        <v>0</v>
      </c>
    </row>
    <row r="95" customFormat="false" ht="15" hidden="false" customHeight="false" outlineLevel="0" collapsed="false">
      <c r="B95" s="25" t="n">
        <v>0</v>
      </c>
    </row>
    <row r="96" customFormat="false" ht="15" hidden="false" customHeight="false" outlineLevel="0" collapsed="false">
      <c r="B96" s="25" t="n">
        <v>0</v>
      </c>
    </row>
    <row r="97" customFormat="false" ht="15" hidden="false" customHeight="false" outlineLevel="0" collapsed="false">
      <c r="B97" s="25" t="n">
        <v>0</v>
      </c>
    </row>
    <row r="98" customFormat="false" ht="15" hidden="false" customHeight="false" outlineLevel="0" collapsed="false">
      <c r="B98" s="25" t="n">
        <v>0</v>
      </c>
    </row>
    <row r="99" customFormat="false" ht="15" hidden="false" customHeight="false" outlineLevel="0" collapsed="false">
      <c r="B99" s="25" t="n">
        <v>0</v>
      </c>
    </row>
    <row r="100" customFormat="false" ht="15" hidden="false" customHeight="false" outlineLevel="0" collapsed="false">
      <c r="B100" s="25" t="n">
        <v>0</v>
      </c>
    </row>
    <row r="101" customFormat="false" ht="15" hidden="false" customHeight="false" outlineLevel="0" collapsed="false">
      <c r="B101" s="25" t="n">
        <v>0</v>
      </c>
    </row>
    <row r="102" customFormat="false" ht="15" hidden="false" customHeight="false" outlineLevel="0" collapsed="false">
      <c r="B102" s="25" t="n">
        <v>0</v>
      </c>
    </row>
    <row r="103" customFormat="false" ht="15" hidden="false" customHeight="false" outlineLevel="0" collapsed="false">
      <c r="B103" s="25" t="n">
        <v>0</v>
      </c>
    </row>
    <row r="104" customFormat="false" ht="15" hidden="false" customHeight="false" outlineLevel="0" collapsed="false">
      <c r="B104" s="25" t="n">
        <v>0</v>
      </c>
    </row>
    <row r="105" customFormat="false" ht="15" hidden="false" customHeight="false" outlineLevel="0" collapsed="false">
      <c r="B105" s="25" t="n">
        <v>0</v>
      </c>
    </row>
    <row r="106" customFormat="false" ht="15" hidden="false" customHeight="false" outlineLevel="0" collapsed="false">
      <c r="B106" s="25" t="n">
        <v>0</v>
      </c>
    </row>
    <row r="107" customFormat="false" ht="15" hidden="false" customHeight="false" outlineLevel="0" collapsed="false">
      <c r="B107" s="25" t="n">
        <v>0</v>
      </c>
    </row>
    <row r="108" customFormat="false" ht="15" hidden="false" customHeight="false" outlineLevel="0" collapsed="false">
      <c r="B108" s="25" t="n">
        <v>0</v>
      </c>
    </row>
    <row r="109" customFormat="false" ht="15" hidden="false" customHeight="false" outlineLevel="0" collapsed="false">
      <c r="B109" s="25" t="n">
        <v>0</v>
      </c>
    </row>
    <row r="110" customFormat="false" ht="15" hidden="false" customHeight="false" outlineLevel="0" collapsed="false">
      <c r="B110" s="25" t="n">
        <v>0</v>
      </c>
    </row>
    <row r="111" customFormat="false" ht="15" hidden="false" customHeight="false" outlineLevel="0" collapsed="false">
      <c r="B111" s="25" t="n">
        <v>0</v>
      </c>
    </row>
    <row r="112" customFormat="false" ht="15" hidden="false" customHeight="false" outlineLevel="0" collapsed="false">
      <c r="B112" s="25" t="n">
        <v>0</v>
      </c>
    </row>
    <row r="113" customFormat="false" ht="15" hidden="false" customHeight="false" outlineLevel="0" collapsed="false">
      <c r="B113" s="25" t="n">
        <v>0</v>
      </c>
    </row>
    <row r="114" customFormat="false" ht="15" hidden="false" customHeight="false" outlineLevel="0" collapsed="false">
      <c r="B114" s="25" t="n">
        <v>0</v>
      </c>
    </row>
    <row r="115" customFormat="false" ht="15" hidden="false" customHeight="false" outlineLevel="0" collapsed="false">
      <c r="B115" s="25" t="n">
        <v>0</v>
      </c>
    </row>
    <row r="116" customFormat="false" ht="15" hidden="false" customHeight="false" outlineLevel="0" collapsed="false">
      <c r="B116" s="25" t="n">
        <v>0</v>
      </c>
    </row>
    <row r="117" customFormat="false" ht="15" hidden="false" customHeight="false" outlineLevel="0" collapsed="false">
      <c r="B117" s="25" t="n">
        <v>0</v>
      </c>
    </row>
    <row r="118" customFormat="false" ht="15" hidden="false" customHeight="false" outlineLevel="0" collapsed="false">
      <c r="B118" s="25" t="n">
        <v>0</v>
      </c>
    </row>
    <row r="119" customFormat="false" ht="15" hidden="false" customHeight="false" outlineLevel="0" collapsed="false">
      <c r="B119" s="25" t="n">
        <v>0</v>
      </c>
    </row>
    <row r="120" customFormat="false" ht="15" hidden="false" customHeight="false" outlineLevel="0" collapsed="false">
      <c r="B120" s="25" t="n">
        <v>0</v>
      </c>
    </row>
    <row r="121" customFormat="false" ht="15" hidden="false" customHeight="false" outlineLevel="0" collapsed="false">
      <c r="B121" s="25" t="n">
        <v>0</v>
      </c>
    </row>
    <row r="122" customFormat="false" ht="15" hidden="false" customHeight="false" outlineLevel="0" collapsed="false">
      <c r="B122" s="25" t="n">
        <v>0</v>
      </c>
    </row>
    <row r="123" customFormat="false" ht="15" hidden="false" customHeight="false" outlineLevel="0" collapsed="false">
      <c r="B123" s="25" t="n">
        <v>0</v>
      </c>
    </row>
    <row r="124" customFormat="false" ht="15" hidden="false" customHeight="false" outlineLevel="0" collapsed="false">
      <c r="B124" s="25" t="n">
        <v>0</v>
      </c>
    </row>
    <row r="125" customFormat="false" ht="15" hidden="false" customHeight="false" outlineLevel="0" collapsed="false">
      <c r="B125" s="25" t="n">
        <v>0</v>
      </c>
    </row>
    <row r="126" customFormat="false" ht="15" hidden="false" customHeight="false" outlineLevel="0" collapsed="false">
      <c r="B126" s="25" t="n">
        <v>0</v>
      </c>
    </row>
    <row r="127" customFormat="false" ht="15" hidden="false" customHeight="false" outlineLevel="0" collapsed="false">
      <c r="B127" s="25" t="n">
        <v>0</v>
      </c>
    </row>
    <row r="128" customFormat="false" ht="15" hidden="false" customHeight="false" outlineLevel="0" collapsed="false">
      <c r="B128" s="25" t="n">
        <v>0</v>
      </c>
    </row>
    <row r="129" customFormat="false" ht="15" hidden="false" customHeight="false" outlineLevel="0" collapsed="false">
      <c r="B129" s="25" t="n">
        <v>0</v>
      </c>
    </row>
    <row r="130" customFormat="false" ht="15" hidden="false" customHeight="false" outlineLevel="0" collapsed="false">
      <c r="B130" s="25" t="n">
        <v>0</v>
      </c>
    </row>
    <row r="131" customFormat="false" ht="15" hidden="false" customHeight="false" outlineLevel="0" collapsed="false">
      <c r="B131" s="25" t="n">
        <v>0</v>
      </c>
    </row>
    <row r="132" customFormat="false" ht="15" hidden="false" customHeight="false" outlineLevel="0" collapsed="false">
      <c r="B132" s="25" t="n">
        <v>0</v>
      </c>
    </row>
    <row r="133" customFormat="false" ht="15" hidden="false" customHeight="false" outlineLevel="0" collapsed="false">
      <c r="B133" s="25" t="n">
        <v>0</v>
      </c>
    </row>
    <row r="134" customFormat="false" ht="15" hidden="false" customHeight="false" outlineLevel="0" collapsed="false">
      <c r="B134" s="25" t="n">
        <v>0</v>
      </c>
    </row>
    <row r="135" customFormat="false" ht="15" hidden="false" customHeight="false" outlineLevel="0" collapsed="false">
      <c r="B135" s="25" t="n">
        <v>0</v>
      </c>
    </row>
    <row r="136" customFormat="false" ht="15" hidden="false" customHeight="false" outlineLevel="0" collapsed="false">
      <c r="B136" s="25" t="n">
        <v>0</v>
      </c>
    </row>
    <row r="137" customFormat="false" ht="15" hidden="false" customHeight="false" outlineLevel="0" collapsed="false">
      <c r="B137" s="25" t="n">
        <v>0</v>
      </c>
    </row>
    <row r="138" customFormat="false" ht="15" hidden="false" customHeight="false" outlineLevel="0" collapsed="false">
      <c r="B138" s="25" t="n">
        <v>0</v>
      </c>
    </row>
    <row r="139" customFormat="false" ht="15" hidden="false" customHeight="false" outlineLevel="0" collapsed="false">
      <c r="B139" s="25" t="n">
        <v>0</v>
      </c>
    </row>
    <row r="140" customFormat="false" ht="15" hidden="false" customHeight="false" outlineLevel="0" collapsed="false">
      <c r="B140" s="25" t="n">
        <v>0</v>
      </c>
    </row>
    <row r="141" customFormat="false" ht="15" hidden="false" customHeight="false" outlineLevel="0" collapsed="false">
      <c r="B141" s="25" t="n">
        <v>0</v>
      </c>
    </row>
    <row r="142" customFormat="false" ht="15" hidden="false" customHeight="false" outlineLevel="0" collapsed="false">
      <c r="B142" s="25" t="n">
        <v>0</v>
      </c>
    </row>
    <row r="143" customFormat="false" ht="15" hidden="false" customHeight="false" outlineLevel="0" collapsed="false">
      <c r="B143" s="25" t="n">
        <v>0</v>
      </c>
    </row>
    <row r="144" customFormat="false" ht="15" hidden="false" customHeight="false" outlineLevel="0" collapsed="false">
      <c r="B144" s="25" t="n">
        <v>0</v>
      </c>
    </row>
    <row r="145" customFormat="false" ht="15" hidden="false" customHeight="false" outlineLevel="0" collapsed="false">
      <c r="B145" s="25" t="n">
        <v>0</v>
      </c>
    </row>
    <row r="146" customFormat="false" ht="15" hidden="false" customHeight="false" outlineLevel="0" collapsed="false">
      <c r="B146" s="25" t="n">
        <v>0</v>
      </c>
    </row>
    <row r="147" customFormat="false" ht="15" hidden="false" customHeight="false" outlineLevel="0" collapsed="false">
      <c r="B147" s="25" t="n">
        <v>0</v>
      </c>
    </row>
    <row r="148" customFormat="false" ht="15" hidden="false" customHeight="false" outlineLevel="0" collapsed="false">
      <c r="B148" s="25" t="n">
        <v>0</v>
      </c>
    </row>
    <row r="149" customFormat="false" ht="15" hidden="false" customHeight="false" outlineLevel="0" collapsed="false">
      <c r="B149" s="25" t="n">
        <v>0</v>
      </c>
    </row>
    <row r="150" customFormat="false" ht="15" hidden="false" customHeight="false" outlineLevel="0" collapsed="false">
      <c r="B150" s="25" t="n">
        <v>0</v>
      </c>
    </row>
    <row r="151" customFormat="false" ht="15" hidden="false" customHeight="false" outlineLevel="0" collapsed="false">
      <c r="B151" s="25" t="n">
        <v>0</v>
      </c>
    </row>
    <row r="152" customFormat="false" ht="15" hidden="false" customHeight="false" outlineLevel="0" collapsed="false">
      <c r="B152" s="25" t="n">
        <v>0</v>
      </c>
    </row>
    <row r="153" customFormat="false" ht="15" hidden="false" customHeight="false" outlineLevel="0" collapsed="false">
      <c r="B153" s="25" t="n">
        <v>0</v>
      </c>
    </row>
    <row r="154" customFormat="false" ht="15" hidden="false" customHeight="false" outlineLevel="0" collapsed="false">
      <c r="B154" s="25" t="n">
        <v>0</v>
      </c>
    </row>
    <row r="155" customFormat="false" ht="15" hidden="false" customHeight="false" outlineLevel="0" collapsed="false">
      <c r="B155" s="25" t="n">
        <v>0</v>
      </c>
    </row>
    <row r="156" customFormat="false" ht="15" hidden="false" customHeight="false" outlineLevel="0" collapsed="false">
      <c r="B156" s="25" t="n">
        <v>0</v>
      </c>
    </row>
    <row r="157" customFormat="false" ht="15" hidden="false" customHeight="false" outlineLevel="0" collapsed="false">
      <c r="B157" s="25" t="n">
        <v>0</v>
      </c>
    </row>
    <row r="158" customFormat="false" ht="15" hidden="false" customHeight="false" outlineLevel="0" collapsed="false">
      <c r="B158" s="25" t="n">
        <v>0</v>
      </c>
    </row>
    <row r="159" customFormat="false" ht="15" hidden="false" customHeight="false" outlineLevel="0" collapsed="false">
      <c r="B159" s="25" t="n">
        <v>0</v>
      </c>
    </row>
    <row r="160" customFormat="false" ht="15" hidden="false" customHeight="false" outlineLevel="0" collapsed="false">
      <c r="B160" s="25" t="n">
        <v>0</v>
      </c>
    </row>
    <row r="161" customFormat="false" ht="15" hidden="false" customHeight="false" outlineLevel="0" collapsed="false">
      <c r="B161" s="25" t="n">
        <v>0</v>
      </c>
    </row>
    <row r="162" customFormat="false" ht="15" hidden="false" customHeight="false" outlineLevel="0" collapsed="false">
      <c r="B162" s="25" t="n">
        <v>0</v>
      </c>
    </row>
    <row r="163" customFormat="false" ht="15" hidden="false" customHeight="false" outlineLevel="0" collapsed="false">
      <c r="B163" s="25" t="n">
        <v>0</v>
      </c>
    </row>
    <row r="164" customFormat="false" ht="15" hidden="false" customHeight="false" outlineLevel="0" collapsed="false">
      <c r="B164" s="25" t="n">
        <v>0</v>
      </c>
    </row>
    <row r="165" customFormat="false" ht="15" hidden="false" customHeight="false" outlineLevel="0" collapsed="false">
      <c r="B165" s="25" t="n">
        <v>0</v>
      </c>
    </row>
    <row r="166" customFormat="false" ht="15" hidden="false" customHeight="false" outlineLevel="0" collapsed="false">
      <c r="B166" s="25" t="n">
        <v>0</v>
      </c>
    </row>
    <row r="167" customFormat="false" ht="15" hidden="false" customHeight="false" outlineLevel="0" collapsed="false">
      <c r="B167" s="25" t="n">
        <v>0</v>
      </c>
    </row>
    <row r="168" customFormat="false" ht="15" hidden="false" customHeight="false" outlineLevel="0" collapsed="false">
      <c r="B168" s="25" t="n">
        <v>0</v>
      </c>
    </row>
    <row r="169" customFormat="false" ht="15" hidden="false" customHeight="false" outlineLevel="0" collapsed="false">
      <c r="B169" s="25" t="n">
        <v>0</v>
      </c>
    </row>
    <row r="170" customFormat="false" ht="15" hidden="false" customHeight="false" outlineLevel="0" collapsed="false">
      <c r="B170" s="25" t="n">
        <v>0</v>
      </c>
    </row>
    <row r="171" customFormat="false" ht="15" hidden="false" customHeight="false" outlineLevel="0" collapsed="false">
      <c r="B171" s="25" t="n">
        <v>0</v>
      </c>
    </row>
    <row r="172" customFormat="false" ht="15" hidden="false" customHeight="false" outlineLevel="0" collapsed="false">
      <c r="B172" s="25" t="n">
        <v>0</v>
      </c>
    </row>
    <row r="173" customFormat="false" ht="15" hidden="false" customHeight="false" outlineLevel="0" collapsed="false">
      <c r="B173" s="25" t="n">
        <v>0</v>
      </c>
    </row>
    <row r="174" customFormat="false" ht="15" hidden="false" customHeight="false" outlineLevel="0" collapsed="false">
      <c r="B174" s="25" t="n">
        <v>0</v>
      </c>
    </row>
    <row r="175" customFormat="false" ht="15" hidden="false" customHeight="false" outlineLevel="0" collapsed="false">
      <c r="B175" s="25" t="n">
        <v>0</v>
      </c>
    </row>
    <row r="176" customFormat="false" ht="15" hidden="false" customHeight="false" outlineLevel="0" collapsed="false">
      <c r="B176" s="25" t="n">
        <v>0</v>
      </c>
    </row>
    <row r="177" customFormat="false" ht="15" hidden="false" customHeight="false" outlineLevel="0" collapsed="false">
      <c r="B177" s="25" t="n">
        <v>0</v>
      </c>
    </row>
    <row r="178" customFormat="false" ht="15" hidden="false" customHeight="false" outlineLevel="0" collapsed="false">
      <c r="B178" s="25" t="n">
        <v>0</v>
      </c>
    </row>
    <row r="179" customFormat="false" ht="15" hidden="false" customHeight="false" outlineLevel="0" collapsed="false">
      <c r="B179" s="25" t="n">
        <v>0</v>
      </c>
    </row>
    <row r="180" customFormat="false" ht="15" hidden="false" customHeight="false" outlineLevel="0" collapsed="false">
      <c r="B180" s="25" t="n">
        <v>0</v>
      </c>
    </row>
    <row r="181" customFormat="false" ht="15" hidden="false" customHeight="false" outlineLevel="0" collapsed="false">
      <c r="B181" s="25" t="n">
        <v>0</v>
      </c>
    </row>
    <row r="182" customFormat="false" ht="15" hidden="false" customHeight="false" outlineLevel="0" collapsed="false">
      <c r="B182" s="25" t="n">
        <v>0</v>
      </c>
    </row>
    <row r="183" customFormat="false" ht="15" hidden="false" customHeight="false" outlineLevel="0" collapsed="false">
      <c r="B183" s="25" t="n">
        <v>0</v>
      </c>
    </row>
    <row r="184" customFormat="false" ht="15" hidden="false" customHeight="false" outlineLevel="0" collapsed="false">
      <c r="B184" s="25" t="n">
        <v>0</v>
      </c>
    </row>
    <row r="185" customFormat="false" ht="15" hidden="false" customHeight="false" outlineLevel="0" collapsed="false">
      <c r="B185" s="25" t="n">
        <v>0</v>
      </c>
    </row>
    <row r="186" customFormat="false" ht="15" hidden="false" customHeight="false" outlineLevel="0" collapsed="false">
      <c r="B186" s="25" t="n">
        <v>0</v>
      </c>
    </row>
    <row r="187" customFormat="false" ht="15" hidden="false" customHeight="false" outlineLevel="0" collapsed="false">
      <c r="B187" s="25" t="n">
        <v>0</v>
      </c>
    </row>
    <row r="188" customFormat="false" ht="15" hidden="false" customHeight="false" outlineLevel="0" collapsed="false">
      <c r="B188" s="25" t="n">
        <v>0</v>
      </c>
    </row>
    <row r="189" customFormat="false" ht="15" hidden="false" customHeight="false" outlineLevel="0" collapsed="false">
      <c r="B189" s="25" t="n">
        <v>0</v>
      </c>
    </row>
    <row r="190" customFormat="false" ht="15" hidden="false" customHeight="false" outlineLevel="0" collapsed="false">
      <c r="B190" s="25" t="n">
        <v>0</v>
      </c>
    </row>
    <row r="191" customFormat="false" ht="15" hidden="false" customHeight="false" outlineLevel="0" collapsed="false">
      <c r="B191" s="25" t="n">
        <v>0</v>
      </c>
    </row>
    <row r="192" customFormat="false" ht="15" hidden="false" customHeight="false" outlineLevel="0" collapsed="false">
      <c r="B192" s="25" t="n">
        <v>0</v>
      </c>
    </row>
    <row r="193" customFormat="false" ht="15" hidden="false" customHeight="false" outlineLevel="0" collapsed="false">
      <c r="B193" s="25" t="n">
        <v>0</v>
      </c>
    </row>
    <row r="194" customFormat="false" ht="15" hidden="false" customHeight="false" outlineLevel="0" collapsed="false">
      <c r="B194" s="25" t="n">
        <v>0</v>
      </c>
    </row>
    <row r="195" customFormat="false" ht="15" hidden="false" customHeight="false" outlineLevel="0" collapsed="false">
      <c r="B195" s="25" t="n">
        <v>0</v>
      </c>
    </row>
    <row r="196" customFormat="false" ht="15" hidden="false" customHeight="false" outlineLevel="0" collapsed="false">
      <c r="B196" s="25" t="n">
        <v>0</v>
      </c>
    </row>
    <row r="197" customFormat="false" ht="15" hidden="false" customHeight="false" outlineLevel="0" collapsed="false">
      <c r="B197" s="25" t="n">
        <v>0</v>
      </c>
    </row>
    <row r="198" customFormat="false" ht="15" hidden="false" customHeight="false" outlineLevel="0" collapsed="false">
      <c r="B198" s="25" t="n">
        <v>0</v>
      </c>
    </row>
    <row r="199" customFormat="false" ht="15" hidden="false" customHeight="false" outlineLevel="0" collapsed="false">
      <c r="B199" s="25" t="n">
        <v>0</v>
      </c>
    </row>
    <row r="200" customFormat="false" ht="15" hidden="false" customHeight="false" outlineLevel="0" collapsed="false">
      <c r="B200" s="25" t="n">
        <v>0</v>
      </c>
    </row>
    <row r="201" customFormat="false" ht="15" hidden="false" customHeight="false" outlineLevel="0" collapsed="false">
      <c r="B201" s="25" t="n">
        <v>0</v>
      </c>
    </row>
    <row r="202" customFormat="false" ht="15" hidden="false" customHeight="false" outlineLevel="0" collapsed="false">
      <c r="B202" s="25" t="n">
        <v>0</v>
      </c>
    </row>
    <row r="203" customFormat="false" ht="15" hidden="false" customHeight="false" outlineLevel="0" collapsed="false">
      <c r="B203" s="25" t="n">
        <v>0</v>
      </c>
    </row>
    <row r="204" customFormat="false" ht="15" hidden="false" customHeight="false" outlineLevel="0" collapsed="false">
      <c r="B204" s="25" t="n">
        <v>0</v>
      </c>
    </row>
    <row r="206" customFormat="false" ht="15" hidden="false" customHeight="false" outlineLevel="0" collapsed="false">
      <c r="A206" s="22" t="s">
        <v>3756</v>
      </c>
      <c r="B206" s="37" t="n">
        <f aca="false">SUMPRODUCT(--($B$5:$B$204&gt;Criteria!$C$15*'Borrowing base'!$C$14))</f>
        <v>3</v>
      </c>
    </row>
    <row r="207" customFormat="false" ht="15" hidden="false" customHeight="false" outlineLevel="0" collapsed="false">
      <c r="A207" s="22" t="s">
        <v>3757</v>
      </c>
      <c r="B207" s="23" t="n">
        <f aca="false">SUMPRODUCT(($B$5:$B$204&gt;Criteria!$C$15*'Borrowing base'!$C$14)*($B$5:$B$204-Criteria!$C$15*'Borrowing base'!$C$14))</f>
        <v>1050899</v>
      </c>
    </row>
    <row r="209" customFormat="false" ht="15" hidden="false" customHeight="false" outlineLevel="0" collapsed="false">
      <c r="A209" s="16" t="s">
        <v>3758</v>
      </c>
      <c r="B209" s="33" t="n">
        <f aca="false">IF('Borrowing base'!$C$14=0,0,MAX('Loan tape'!$G$5:$G$1884)/'Borrowing base'!$C$14)</f>
        <v>0.0016998399988223</v>
      </c>
    </row>
    <row r="210" customFormat="false" ht="15" hidden="false" customHeight="false" outlineLevel="0" collapsed="false">
      <c r="A210" s="16" t="s">
        <v>3759</v>
      </c>
      <c r="B210" s="32" t="str">
        <f aca="false">IF(B209&gt;Criteria!$C$15,"yes","no")</f>
        <v>no</v>
      </c>
    </row>
  </sheetData>
  <mergeCells count="1">
    <mergeCell ref="F5:F30"/>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26"/>
    <col collapsed="false" customWidth="true" hidden="false" outlineLevel="0" max="2" min="2" style="0" width="18"/>
    <col collapsed="false" customWidth="true" hidden="false" outlineLevel="0" max="3" min="3" style="0" width="12"/>
    <col collapsed="false" customWidth="true" hidden="false" outlineLevel="0" max="4" min="4" style="0" width="22"/>
    <col collapsed="false" customWidth="true" hidden="false" outlineLevel="0" max="5" min="5" style="0" width="18"/>
    <col collapsed="false" customWidth="true" hidden="false" outlineLevel="0" max="6" min="6" style="0" width="12"/>
    <col collapsed="false" customWidth="true" hidden="false" outlineLevel="0" max="7" min="7" style="0" width="3"/>
    <col collapsed="false" customWidth="true" hidden="false" outlineLevel="0" max="8" min="8" style="0" width="54"/>
  </cols>
  <sheetData>
    <row r="1" customFormat="false" ht="17.35" hidden="false" customHeight="false" outlineLevel="0" collapsed="false">
      <c r="A1" s="1" t="s">
        <v>3760</v>
      </c>
    </row>
    <row r="2" customFormat="false" ht="15" hidden="false" customHeight="false" outlineLevel="0" collapsed="false">
      <c r="A2" s="2" t="s">
        <v>3761</v>
      </c>
    </row>
    <row r="4" customFormat="false" ht="27.75" hidden="false" customHeight="true" outlineLevel="0" collapsed="false">
      <c r="A4" s="5" t="s">
        <v>9</v>
      </c>
      <c r="B4" s="6" t="s">
        <v>3751</v>
      </c>
      <c r="C4" s="6" t="s">
        <v>3762</v>
      </c>
      <c r="D4" s="6" t="s">
        <v>11</v>
      </c>
      <c r="E4" s="6" t="s">
        <v>3751</v>
      </c>
      <c r="F4" s="6" t="s">
        <v>3762</v>
      </c>
      <c r="H4" s="7" t="s">
        <v>3763</v>
      </c>
    </row>
    <row r="5" customFormat="false" ht="15" hidden="false" customHeight="true" outlineLevel="0" collapsed="false">
      <c r="A5" s="32" t="s">
        <v>23</v>
      </c>
      <c r="B5" s="25" t="n">
        <f aca="false">SUMPRODUCT('Loan tape'!$M$5:$M$1884,--('Loan tape'!$D$5:$D$1884=A5),'Loan tape'!$G$5:$G$1884)</f>
        <v>0</v>
      </c>
      <c r="C5" s="24" t="n">
        <f aca="false">IF('Borrowing base'!$C$14=0,0,B5/'Borrowing base'!$C$14)</f>
        <v>0</v>
      </c>
      <c r="D5" s="32" t="s">
        <v>33</v>
      </c>
      <c r="E5" s="25" t="n">
        <f aca="false">SUMPRODUCT('Loan tape'!$M$5:$M$1884,--('Loan tape'!$F$5:$F$1884=D5),'Loan tape'!$G$5:$G$1884)</f>
        <v>97623300</v>
      </c>
      <c r="F5" s="24" t="n">
        <f aca="false">IF('Borrowing base'!$C$14=0,0,E5/'Borrowing base'!$C$14)</f>
        <v>0.449104168219295</v>
      </c>
      <c r="H5" s="3" t="s">
        <v>3764</v>
      </c>
    </row>
    <row r="6" customFormat="false" ht="15" hidden="false" customHeight="false" outlineLevel="0" collapsed="false">
      <c r="A6" s="32" t="s">
        <v>75</v>
      </c>
      <c r="B6" s="25" t="n">
        <f aca="false">SUMPRODUCT('Loan tape'!$M$5:$M$1884,--('Loan tape'!$D$5:$D$1884=A6),'Loan tape'!$G$5:$G$1884)</f>
        <v>13616200</v>
      </c>
      <c r="C6" s="24" t="n">
        <f aca="false">IF('Borrowing base'!$C$14=0,0,B6/'Borrowing base'!$C$14)</f>
        <v>0.0626396790039628</v>
      </c>
      <c r="D6" s="32" t="s">
        <v>25</v>
      </c>
      <c r="E6" s="25" t="n">
        <f aca="false">SUMPRODUCT('Loan tape'!$M$5:$M$1884,--('Loan tape'!$F$5:$F$1884=D6),'Loan tape'!$G$5:$G$1884)</f>
        <v>73815300</v>
      </c>
      <c r="F6" s="24" t="n">
        <f aca="false">IF('Borrowing base'!$C$14=0,0,E6/'Borrowing base'!$C$14)</f>
        <v>0.339578347672714</v>
      </c>
      <c r="H6" s="3"/>
    </row>
    <row r="7" customFormat="false" ht="15" hidden="false" customHeight="false" outlineLevel="0" collapsed="false">
      <c r="A7" s="32" t="s">
        <v>133</v>
      </c>
      <c r="B7" s="25" t="n">
        <f aca="false">SUMPRODUCT('Loan tape'!$M$5:$M$1884,--('Loan tape'!$D$5:$D$1884=A7),'Loan tape'!$G$5:$G$1884)</f>
        <v>12628600</v>
      </c>
      <c r="C7" s="24" t="n">
        <f aca="false">IF('Borrowing base'!$C$14=0,0,B7/'Borrowing base'!$C$14)</f>
        <v>0.058096344814959</v>
      </c>
      <c r="D7" s="32" t="s">
        <v>53</v>
      </c>
      <c r="E7" s="25" t="n">
        <f aca="false">SUMPRODUCT('Loan tape'!$M$5:$M$1884,--('Loan tape'!$F$5:$F$1884=D7),'Loan tape'!$G$5:$G$1884)</f>
        <v>45934800</v>
      </c>
      <c r="F7" s="24" t="n">
        <f aca="false">IF('Borrowing base'!$C$14=0,0,E7/'Borrowing base'!$C$14)</f>
        <v>0.211317484107991</v>
      </c>
      <c r="H7" s="3"/>
    </row>
    <row r="8" customFormat="false" ht="15" hidden="false" customHeight="false" outlineLevel="0" collapsed="false">
      <c r="A8" s="32" t="s">
        <v>61</v>
      </c>
      <c r="B8" s="25" t="n">
        <f aca="false">SUMPRODUCT('Loan tape'!$M$5:$M$1884,--('Loan tape'!$D$5:$D$1884=A8),'Loan tape'!$G$5:$G$1884)</f>
        <v>9590700</v>
      </c>
      <c r="C8" s="24" t="n">
        <f aca="false">IF('Borrowing base'!$C$14=0,0,B8/'Borrowing base'!$C$14)</f>
        <v>0.0441208537935184</v>
      </c>
      <c r="D8" s="22" t="s">
        <v>3765</v>
      </c>
      <c r="E8" s="23" t="n">
        <f aca="false">SUM(E5:E7)</f>
        <v>217373400</v>
      </c>
      <c r="H8" s="3"/>
    </row>
    <row r="9" customFormat="false" ht="15" hidden="false" customHeight="false" outlineLevel="0" collapsed="false">
      <c r="A9" s="32" t="s">
        <v>46</v>
      </c>
      <c r="B9" s="25" t="n">
        <f aca="false">SUMPRODUCT('Loan tape'!$M$5:$M$1884,--('Loan tape'!$D$5:$D$1884=A9),'Loan tape'!$G$5:$G$1884)</f>
        <v>7074800</v>
      </c>
      <c r="C9" s="24" t="n">
        <f aca="false">IF('Borrowing base'!$C$14=0,0,B9/'Borrowing base'!$C$14)</f>
        <v>0.032546760551199</v>
      </c>
      <c r="H9" s="3"/>
    </row>
    <row r="10" customFormat="false" ht="15" hidden="false" customHeight="false" outlineLevel="0" collapsed="false">
      <c r="H10" s="3"/>
    </row>
    <row r="11" customFormat="false" ht="15" hidden="false" customHeight="false" outlineLevel="0" collapsed="false">
      <c r="A11" s="22" t="s">
        <v>3765</v>
      </c>
      <c r="B11" s="23" t="n">
        <f aca="false">SUM(B5:B9)</f>
        <v>42910300</v>
      </c>
      <c r="H11" s="3"/>
    </row>
    <row r="12" customFormat="false" ht="15" hidden="false" customHeight="false" outlineLevel="0" collapsed="false">
      <c r="H12" s="3"/>
    </row>
    <row r="13" customFormat="false" ht="15" hidden="false" customHeight="false" outlineLevel="0" collapsed="false">
      <c r="H13" s="3"/>
    </row>
    <row r="14" customFormat="false" ht="15" hidden="false" customHeight="false" outlineLevel="0" collapsed="false">
      <c r="H14" s="3"/>
    </row>
    <row r="15" customFormat="false" ht="15" hidden="false" customHeight="false" outlineLevel="0" collapsed="false">
      <c r="H15" s="3"/>
    </row>
    <row r="16" customFormat="false" ht="15" hidden="false" customHeight="false" outlineLevel="0" collapsed="false">
      <c r="H16" s="3"/>
    </row>
    <row r="17" customFormat="false" ht="15" hidden="false" customHeight="false" outlineLevel="0" collapsed="false">
      <c r="H17" s="3"/>
    </row>
    <row r="18" customFormat="false" ht="15" hidden="false" customHeight="false" outlineLevel="0" collapsed="false">
      <c r="H18" s="3"/>
    </row>
    <row r="19" customFormat="false" ht="15" hidden="false" customHeight="false" outlineLevel="0" collapsed="false">
      <c r="H19" s="3"/>
    </row>
    <row r="20" customFormat="false" ht="15" hidden="false" customHeight="false" outlineLevel="0" collapsed="false">
      <c r="H20" s="3"/>
    </row>
    <row r="21" customFormat="false" ht="15" hidden="false" customHeight="false" outlineLevel="0" collapsed="false">
      <c r="H21" s="3"/>
    </row>
    <row r="22" customFormat="false" ht="15" hidden="false" customHeight="false" outlineLevel="0" collapsed="false">
      <c r="H22" s="3"/>
    </row>
    <row r="23" customFormat="false" ht="15" hidden="false" customHeight="false" outlineLevel="0" collapsed="false">
      <c r="H23" s="3"/>
    </row>
    <row r="24" customFormat="false" ht="15" hidden="false" customHeight="false" outlineLevel="0" collapsed="false">
      <c r="H24" s="3"/>
    </row>
  </sheetData>
  <mergeCells count="1">
    <mergeCell ref="H5:H2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G54"/>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5390625" defaultRowHeight="15" zeroHeight="false" outlineLevelRow="0" outlineLevelCol="0"/>
  <cols>
    <col collapsed="false" customWidth="true" hidden="false" outlineLevel="0" max="1" min="1" style="0" width="58"/>
    <col collapsed="false" customWidth="true" hidden="false" outlineLevel="0" max="2" min="2" style="0" width="6"/>
    <col collapsed="false" customWidth="true" hidden="false" outlineLevel="0" max="5" min="3" style="0" width="16"/>
    <col collapsed="false" customWidth="true" hidden="false" outlineLevel="0" max="6" min="6" style="0" width="3"/>
    <col collapsed="false" customWidth="true" hidden="false" outlineLevel="0" max="7" min="7" style="0" width="60"/>
  </cols>
  <sheetData>
    <row r="1" customFormat="false" ht="17.35" hidden="false" customHeight="false" outlineLevel="0" collapsed="false">
      <c r="A1" s="1" t="s">
        <v>3766</v>
      </c>
    </row>
    <row r="2" customFormat="false" ht="15" hidden="false" customHeight="false" outlineLevel="0" collapsed="false">
      <c r="A2" s="2" t="s">
        <v>3767</v>
      </c>
    </row>
    <row r="4" customFormat="false" ht="15" hidden="false" customHeight="false" outlineLevel="0" collapsed="false">
      <c r="A4" s="7" t="s">
        <v>3768</v>
      </c>
      <c r="G4" s="7" t="s">
        <v>3769</v>
      </c>
    </row>
    <row r="5" customFormat="false" ht="15" hidden="false" customHeight="true" outlineLevel="0" collapsed="false">
      <c r="A5" s="16" t="s">
        <v>3770</v>
      </c>
      <c r="C5" s="18" t="n">
        <v>0.024</v>
      </c>
      <c r="G5" s="3" t="s">
        <v>3771</v>
      </c>
    </row>
    <row r="6" customFormat="false" ht="15" hidden="false" customHeight="false" outlineLevel="0" collapsed="false">
      <c r="A6" s="16" t="s">
        <v>3772</v>
      </c>
      <c r="C6" s="38" t="n">
        <v>2.5</v>
      </c>
      <c r="G6" s="3"/>
    </row>
    <row r="7" customFormat="false" ht="15" hidden="false" customHeight="false" outlineLevel="0" collapsed="false">
      <c r="A7" s="16" t="s">
        <v>3773</v>
      </c>
      <c r="C7" s="18" t="n">
        <v>0.015</v>
      </c>
      <c r="G7" s="3"/>
    </row>
    <row r="8" customFormat="false" ht="15" hidden="false" customHeight="false" outlineLevel="0" collapsed="false">
      <c r="A8" s="39" t="s">
        <v>3774</v>
      </c>
      <c r="C8" s="31" t="n">
        <f aca="false">C5*C6</f>
        <v>0.06</v>
      </c>
      <c r="G8" s="3"/>
    </row>
    <row r="9" customFormat="false" ht="15" hidden="false" customHeight="false" outlineLevel="0" collapsed="false">
      <c r="A9" s="40" t="s">
        <v>3775</v>
      </c>
      <c r="C9" s="41" t="n">
        <f aca="false">C8+C7</f>
        <v>0.075</v>
      </c>
      <c r="G9" s="3"/>
    </row>
    <row r="10" customFormat="false" ht="15" hidden="false" customHeight="false" outlineLevel="0" collapsed="false">
      <c r="G10" s="3"/>
    </row>
    <row r="11" customFormat="false" ht="15" hidden="false" customHeight="false" outlineLevel="0" collapsed="false">
      <c r="A11" s="7" t="s">
        <v>3776</v>
      </c>
      <c r="G11" s="3"/>
    </row>
    <row r="12" customFormat="false" ht="15" hidden="false" customHeight="false" outlineLevel="0" collapsed="false">
      <c r="A12" s="16" t="s">
        <v>3777</v>
      </c>
      <c r="C12" s="24" t="n">
        <f aca="false">C9</f>
        <v>0.075</v>
      </c>
      <c r="G12" s="3"/>
    </row>
    <row r="13" customFormat="false" ht="15" hidden="false" customHeight="false" outlineLevel="0" collapsed="false">
      <c r="A13" s="16" t="s">
        <v>3778</v>
      </c>
      <c r="C13" s="24" t="n">
        <f aca="false">1-C12</f>
        <v>0.925</v>
      </c>
      <c r="G13" s="3"/>
    </row>
    <row r="14" customFormat="false" ht="15" hidden="false" customHeight="false" outlineLevel="0" collapsed="false">
      <c r="A14" s="16" t="s">
        <v>3779</v>
      </c>
      <c r="C14" s="18" t="n">
        <v>0.88</v>
      </c>
      <c r="G14" s="3"/>
    </row>
    <row r="15" customFormat="false" ht="15" hidden="false" customHeight="false" outlineLevel="0" collapsed="false">
      <c r="A15" s="39" t="s">
        <v>3780</v>
      </c>
      <c r="C15" s="31" t="n">
        <f aca="false">1-C14</f>
        <v>0.12</v>
      </c>
      <c r="G15" s="3"/>
    </row>
    <row r="16" customFormat="false" ht="15" hidden="false" customHeight="false" outlineLevel="0" collapsed="false">
      <c r="A16" s="16" t="s">
        <v>3781</v>
      </c>
      <c r="C16" s="24" t="n">
        <f aca="false">C15-C9</f>
        <v>0.045</v>
      </c>
      <c r="G16" s="3"/>
    </row>
    <row r="17" customFormat="false" ht="15" hidden="false" customHeight="false" outlineLevel="0" collapsed="false">
      <c r="A17" s="39" t="s">
        <v>3782</v>
      </c>
      <c r="C17" s="31" t="n">
        <f aca="false">C15</f>
        <v>0.12</v>
      </c>
      <c r="G17" s="3"/>
    </row>
    <row r="18" customFormat="false" ht="15" hidden="false" customHeight="false" outlineLevel="0" collapsed="false">
      <c r="A18" s="39" t="s">
        <v>3783</v>
      </c>
      <c r="C18" s="42" t="n">
        <f aca="false">IF(C5=0,0,C15/C5)</f>
        <v>5</v>
      </c>
      <c r="G18" s="3"/>
    </row>
    <row r="19" customFormat="false" ht="15" hidden="false" customHeight="false" outlineLevel="0" collapsed="false">
      <c r="A19" s="16" t="s">
        <v>3784</v>
      </c>
      <c r="C19" s="32" t="str">
        <f aca="false">IF(C18&lt;2,"aggressive in any segment",IF(C18&gt;4,"conservative","between the two"))</f>
        <v>conservative</v>
      </c>
      <c r="G19" s="3"/>
    </row>
    <row r="20" customFormat="false" ht="15" hidden="false" customHeight="false" outlineLevel="0" collapsed="false">
      <c r="G20" s="3"/>
    </row>
    <row r="21" customFormat="false" ht="15" hidden="false" customHeight="false" outlineLevel="0" collapsed="false">
      <c r="A21" s="39" t="s">
        <v>3785</v>
      </c>
      <c r="G21" s="3"/>
    </row>
    <row r="22" customFormat="false" ht="15" hidden="false" customHeight="false" outlineLevel="0" collapsed="false">
      <c r="A22" s="16" t="s">
        <v>3786</v>
      </c>
      <c r="C22" s="31" t="n">
        <f aca="false">IF(C31=1,C14-C32,C14)</f>
        <v>0.88</v>
      </c>
      <c r="G22" s="3"/>
    </row>
    <row r="23" customFormat="false" ht="15" hidden="false" customHeight="false" outlineLevel="0" collapsed="false">
      <c r="G23" s="3"/>
    </row>
    <row r="24" customFormat="false" ht="15" hidden="false" customHeight="false" outlineLevel="0" collapsed="false">
      <c r="A24" s="7" t="s">
        <v>3787</v>
      </c>
      <c r="G24" s="3"/>
    </row>
    <row r="25" customFormat="false" ht="27.75" hidden="false" customHeight="true" outlineLevel="0" collapsed="false">
      <c r="A25" s="5"/>
      <c r="B25" s="6"/>
      <c r="C25" s="6" t="s">
        <v>3788</v>
      </c>
      <c r="D25" s="6" t="s">
        <v>3789</v>
      </c>
      <c r="E25" s="6" t="s">
        <v>3790</v>
      </c>
      <c r="G25" s="3"/>
    </row>
    <row r="26" customFormat="false" ht="15" hidden="false" customHeight="false" outlineLevel="0" collapsed="false">
      <c r="A26" s="16" t="s">
        <v>3697</v>
      </c>
      <c r="C26" s="24" t="n">
        <f aca="false">C14</f>
        <v>0.88</v>
      </c>
      <c r="D26" s="18" t="n">
        <v>0.92</v>
      </c>
      <c r="E26" s="24" t="n">
        <f aca="false">D26-C26</f>
        <v>0.04</v>
      </c>
      <c r="G26" s="3"/>
    </row>
    <row r="27" customFormat="false" ht="15" hidden="false" customHeight="false" outlineLevel="0" collapsed="false">
      <c r="A27" s="16" t="s">
        <v>3780</v>
      </c>
      <c r="C27" s="24" t="n">
        <f aca="false">1-C26</f>
        <v>0.12</v>
      </c>
      <c r="D27" s="24" t="n">
        <f aca="false">1-D26</f>
        <v>0.08</v>
      </c>
      <c r="E27" s="24" t="n">
        <f aca="false">D27-C27</f>
        <v>-0.04</v>
      </c>
      <c r="G27" s="3"/>
    </row>
    <row r="28" customFormat="false" ht="15" hidden="false" customHeight="false" outlineLevel="0" collapsed="false">
      <c r="A28" s="16" t="s">
        <v>3783</v>
      </c>
      <c r="C28" s="43" t="n">
        <f aca="false">IF($C$5=0,0,C27/$C$5)</f>
        <v>5</v>
      </c>
      <c r="D28" s="43" t="n">
        <f aca="false">IF($C$5=0,0,D27/$C$5)</f>
        <v>3.33333333333333</v>
      </c>
      <c r="E28" s="43" t="n">
        <f aca="false">D28-C28</f>
        <v>-1.66666666666667</v>
      </c>
      <c r="G28" s="3"/>
    </row>
    <row r="29" customFormat="false" ht="15" hidden="false" customHeight="false" outlineLevel="0" collapsed="false">
      <c r="A29" s="16" t="s">
        <v>3791</v>
      </c>
      <c r="C29" s="18" t="n">
        <v>0.054</v>
      </c>
      <c r="D29" s="24" t="n">
        <f aca="false">C29</f>
        <v>0.054</v>
      </c>
      <c r="G29" s="3"/>
    </row>
    <row r="30" customFormat="false" ht="15" hidden="false" customHeight="false" outlineLevel="0" collapsed="false">
      <c r="A30" s="16" t="s">
        <v>3792</v>
      </c>
      <c r="C30" s="22" t="str">
        <f aca="false">IF(C27&gt;=C29,"yes","no")</f>
        <v>yes</v>
      </c>
      <c r="D30" s="22" t="str">
        <f aca="false">IF(D27&gt;=D29,"yes","no")</f>
        <v>yes</v>
      </c>
      <c r="E30" s="44" t="s">
        <v>3793</v>
      </c>
      <c r="G30" s="3"/>
    </row>
    <row r="31" customFormat="false" ht="15" hidden="false" customHeight="false" outlineLevel="0" collapsed="false">
      <c r="G31" s="3"/>
    </row>
    <row r="32" customFormat="false" ht="15" hidden="false" customHeight="false" outlineLevel="0" collapsed="false">
      <c r="A32" s="7" t="s">
        <v>3794</v>
      </c>
      <c r="G32" s="3"/>
    </row>
    <row r="33" customFormat="false" ht="15" hidden="false" customHeight="false" outlineLevel="0" collapsed="false">
      <c r="A33" s="16" t="s">
        <v>3795</v>
      </c>
      <c r="C33" s="17" t="n">
        <v>0</v>
      </c>
      <c r="G33" s="3"/>
    </row>
    <row r="34" customFormat="false" ht="15" hidden="false" customHeight="false" outlineLevel="0" collapsed="false">
      <c r="A34" s="16" t="s">
        <v>3796</v>
      </c>
      <c r="C34" s="18" t="n">
        <v>0.03</v>
      </c>
      <c r="G34" s="3"/>
    </row>
    <row r="35" customFormat="false" ht="15" hidden="false" customHeight="false" outlineLevel="0" collapsed="false">
      <c r="A35" s="16" t="s">
        <v>3797</v>
      </c>
      <c r="C35" s="31" t="n">
        <f aca="false">C14-C34</f>
        <v>0.85</v>
      </c>
      <c r="G35" s="3"/>
    </row>
    <row r="36" customFormat="false" ht="15" hidden="false" customHeight="false" outlineLevel="0" collapsed="false">
      <c r="A36" s="16" t="s">
        <v>3798</v>
      </c>
      <c r="C36" s="25" t="n">
        <f aca="false">Criteria!C31/C14</f>
        <v>190909090.909091</v>
      </c>
      <c r="G36" s="3"/>
    </row>
    <row r="37" customFormat="false" ht="15" hidden="false" customHeight="false" outlineLevel="0" collapsed="false">
      <c r="A37" s="39" t="s">
        <v>3799</v>
      </c>
      <c r="C37" s="23" t="n">
        <f aca="false">C36*C34</f>
        <v>5727272.72727273</v>
      </c>
      <c r="G37" s="3"/>
    </row>
    <row r="38" customFormat="false" ht="15" hidden="false" customHeight="false" outlineLevel="0" collapsed="false">
      <c r="G38" s="3"/>
    </row>
    <row r="39" customFormat="false" ht="15" hidden="false" customHeight="false" outlineLevel="0" collapsed="false">
      <c r="A39" s="7" t="s">
        <v>3800</v>
      </c>
      <c r="G39" s="3"/>
    </row>
    <row r="40" customFormat="false" ht="15" hidden="false" customHeight="false" outlineLevel="0" collapsed="false">
      <c r="A40" s="16" t="s">
        <v>3801</v>
      </c>
      <c r="C40" s="24" t="n">
        <f aca="false">C8</f>
        <v>0.06</v>
      </c>
      <c r="G40" s="3"/>
    </row>
    <row r="41" customFormat="false" ht="15" hidden="false" customHeight="false" outlineLevel="0" collapsed="false">
      <c r="A41" s="16" t="s">
        <v>3802</v>
      </c>
      <c r="C41" s="24" t="n">
        <f aca="false">C29</f>
        <v>0.054</v>
      </c>
      <c r="G41" s="3"/>
    </row>
    <row r="42" customFormat="false" ht="15" hidden="false" customHeight="false" outlineLevel="0" collapsed="false">
      <c r="G42" s="3"/>
    </row>
    <row r="43" customFormat="false" ht="15" hidden="false" customHeight="false" outlineLevel="0" collapsed="false">
      <c r="G43" s="3"/>
    </row>
    <row r="44" customFormat="false" ht="15" hidden="false" customHeight="false" outlineLevel="0" collapsed="false">
      <c r="G44" s="3"/>
    </row>
    <row r="45" customFormat="false" ht="15" hidden="false" customHeight="false" outlineLevel="0" collapsed="false">
      <c r="G45" s="3"/>
    </row>
    <row r="46" customFormat="false" ht="15" hidden="false" customHeight="false" outlineLevel="0" collapsed="false">
      <c r="G46" s="3"/>
    </row>
    <row r="47" customFormat="false" ht="15" hidden="false" customHeight="false" outlineLevel="0" collapsed="false">
      <c r="G47" s="3"/>
    </row>
    <row r="48" customFormat="false" ht="15" hidden="false" customHeight="false" outlineLevel="0" collapsed="false">
      <c r="G48" s="3"/>
    </row>
    <row r="49" customFormat="false" ht="15" hidden="false" customHeight="false" outlineLevel="0" collapsed="false">
      <c r="G49" s="3"/>
    </row>
    <row r="50" customFormat="false" ht="15" hidden="false" customHeight="false" outlineLevel="0" collapsed="false">
      <c r="G50" s="3"/>
    </row>
    <row r="51" customFormat="false" ht="15" hidden="false" customHeight="false" outlineLevel="0" collapsed="false">
      <c r="G51" s="3"/>
    </row>
    <row r="52" customFormat="false" ht="15" hidden="false" customHeight="false" outlineLevel="0" collapsed="false">
      <c r="G52" s="3"/>
    </row>
    <row r="53" customFormat="false" ht="15" hidden="false" customHeight="false" outlineLevel="0" collapsed="false">
      <c r="G53" s="3"/>
    </row>
    <row r="54" customFormat="false" ht="15" hidden="false" customHeight="false" outlineLevel="0" collapsed="false">
      <c r="G54" s="3"/>
    </row>
  </sheetData>
  <mergeCells count="1">
    <mergeCell ref="G5:G54"/>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2"/>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5390625" defaultRowHeight="15" zeroHeight="false" outlineLevelRow="0" outlineLevelCol="0"/>
  <cols>
    <col collapsed="false" customWidth="true" hidden="false" outlineLevel="0" max="1" min="1" style="0" width="13"/>
    <col collapsed="false" customWidth="true" hidden="false" outlineLevel="0" max="2" min="2" style="0" width="56"/>
    <col collapsed="false" customWidth="true" hidden="false" outlineLevel="0" max="4" min="3" style="0" width="16"/>
    <col collapsed="false" customWidth="true" hidden="false" outlineLevel="0" max="6" min="5" style="0" width="13"/>
    <col collapsed="false" customWidth="true" hidden="false" outlineLevel="0" max="7" min="7" style="0" width="3"/>
    <col collapsed="false" customWidth="true" hidden="false" outlineLevel="0" max="8" min="8" style="0" width="46"/>
  </cols>
  <sheetData>
    <row r="1" customFormat="false" ht="17.35" hidden="false" customHeight="false" outlineLevel="0" collapsed="false">
      <c r="A1" s="1" t="s">
        <v>3803</v>
      </c>
    </row>
    <row r="2" customFormat="false" ht="15" hidden="false" customHeight="false" outlineLevel="0" collapsed="false">
      <c r="A2" s="2" t="s">
        <v>3804</v>
      </c>
    </row>
    <row r="4" customFormat="false" ht="27.75" hidden="false" customHeight="true" outlineLevel="0" collapsed="false">
      <c r="A4" s="5" t="s">
        <v>3805</v>
      </c>
      <c r="B4" s="6" t="s">
        <v>3806</v>
      </c>
      <c r="C4" s="6" t="s">
        <v>3807</v>
      </c>
      <c r="D4" s="6" t="s">
        <v>3808</v>
      </c>
      <c r="E4" s="6" t="s">
        <v>3809</v>
      </c>
      <c r="F4" s="6" t="s">
        <v>3743</v>
      </c>
      <c r="H4" s="7" t="s">
        <v>3810</v>
      </c>
    </row>
    <row r="5" customFormat="false" ht="15" hidden="false" customHeight="true" outlineLevel="0" collapsed="false">
      <c r="A5" s="45" t="s">
        <v>3811</v>
      </c>
      <c r="B5" s="46" t="s">
        <v>3812</v>
      </c>
      <c r="C5" s="47" t="n">
        <v>0.06</v>
      </c>
      <c r="D5" s="48" t="n">
        <f aca="false">'Advance rate'!C8</f>
        <v>0.06</v>
      </c>
      <c r="E5" s="49" t="n">
        <f aca="false">D5-C5</f>
        <v>0</v>
      </c>
      <c r="F5" s="50" t="str">
        <f aca="false">IF(ABS(E5)&lt;=0.0005,"reproduced",IF(ABS(E5)&lt;=0.0005*5,"rounding","CHECK"))</f>
        <v>reproduced</v>
      </c>
      <c r="H5" s="3" t="s">
        <v>3813</v>
      </c>
    </row>
    <row r="6" customFormat="false" ht="15" hidden="false" customHeight="false" outlineLevel="0" collapsed="false">
      <c r="A6" s="51" t="s">
        <v>3811</v>
      </c>
      <c r="B6" s="52" t="s">
        <v>3814</v>
      </c>
      <c r="C6" s="53" t="n">
        <v>0.075</v>
      </c>
      <c r="D6" s="54" t="n">
        <f aca="false">'Advance rate'!C9</f>
        <v>0.075</v>
      </c>
      <c r="E6" s="55" t="n">
        <f aca="false">D6-C6</f>
        <v>0</v>
      </c>
      <c r="F6" s="56" t="str">
        <f aca="false">IF(ABS(E6)&lt;=0.0005,"reproduced",IF(ABS(E6)&lt;=0.0005*5,"rounding","CHECK"))</f>
        <v>reproduced</v>
      </c>
      <c r="H6" s="3"/>
    </row>
    <row r="7" customFormat="false" ht="15" hidden="false" customHeight="false" outlineLevel="0" collapsed="false">
      <c r="A7" s="45" t="s">
        <v>3811</v>
      </c>
      <c r="B7" s="46" t="s">
        <v>3815</v>
      </c>
      <c r="C7" s="47" t="n">
        <v>0.12</v>
      </c>
      <c r="D7" s="48" t="n">
        <f aca="false">'Advance rate'!C15</f>
        <v>0.12</v>
      </c>
      <c r="E7" s="49" t="n">
        <f aca="false">D7-C7</f>
        <v>0</v>
      </c>
      <c r="F7" s="50" t="str">
        <f aca="false">IF(ABS(E7)&lt;=0.0005,"reproduced",IF(ABS(E7)&lt;=0.0005*5,"rounding","CHECK"))</f>
        <v>reproduced</v>
      </c>
      <c r="H7" s="3"/>
    </row>
    <row r="8" customFormat="false" ht="15" hidden="false" customHeight="false" outlineLevel="0" collapsed="false">
      <c r="A8" s="51" t="s">
        <v>3811</v>
      </c>
      <c r="B8" s="52" t="s">
        <v>3816</v>
      </c>
      <c r="C8" s="57" t="n">
        <v>5</v>
      </c>
      <c r="D8" s="58" t="n">
        <f aca="false">'Advance rate'!C18</f>
        <v>5</v>
      </c>
      <c r="E8" s="59" t="n">
        <f aca="false">D8-C8</f>
        <v>0</v>
      </c>
      <c r="F8" s="56" t="str">
        <f aca="false">IF(ABS(E8)&lt;=0.05,"reproduced",IF(ABS(E8)&lt;=0.05*5,"rounding","CHECK"))</f>
        <v>reproduced</v>
      </c>
      <c r="H8" s="3"/>
    </row>
    <row r="9" customFormat="false" ht="15" hidden="false" customHeight="false" outlineLevel="0" collapsed="false">
      <c r="A9" s="45" t="s">
        <v>3811</v>
      </c>
      <c r="B9" s="46" t="s">
        <v>3817</v>
      </c>
      <c r="C9" s="47" t="n">
        <v>0.08</v>
      </c>
      <c r="D9" s="48" t="n">
        <f aca="false">'Advance rate'!D27</f>
        <v>0.08</v>
      </c>
      <c r="E9" s="49" t="n">
        <f aca="false">D9-C9</f>
        <v>0</v>
      </c>
      <c r="F9" s="50" t="str">
        <f aca="false">IF(ABS(E9)&lt;=0.0005,"reproduced",IF(ABS(E9)&lt;=0.0005*5,"rounding","CHECK"))</f>
        <v>reproduced</v>
      </c>
      <c r="H9" s="3"/>
    </row>
    <row r="10" customFormat="false" ht="15" hidden="false" customHeight="false" outlineLevel="0" collapsed="false">
      <c r="A10" s="51" t="s">
        <v>3811</v>
      </c>
      <c r="B10" s="52" t="s">
        <v>3818</v>
      </c>
      <c r="C10" s="57" t="n">
        <v>3.333333</v>
      </c>
      <c r="D10" s="58" t="n">
        <f aca="false">'Advance rate'!D28</f>
        <v>3.33333333333333</v>
      </c>
      <c r="E10" s="59" t="n">
        <f aca="false">D10-C10</f>
        <v>3.33333331603569E-007</v>
      </c>
      <c r="F10" s="56" t="str">
        <f aca="false">IF(ABS(E10)&lt;=0.05,"reproduced",IF(ABS(E10)&lt;=0.05*5,"rounding","CHECK"))</f>
        <v>reproduced</v>
      </c>
      <c r="H10" s="3"/>
    </row>
    <row r="11" customFormat="false" ht="15" hidden="false" customHeight="false" outlineLevel="0" collapsed="false">
      <c r="A11" s="45" t="s">
        <v>3811</v>
      </c>
      <c r="B11" s="46" t="s">
        <v>3819</v>
      </c>
      <c r="C11" s="47" t="n">
        <v>0.85</v>
      </c>
      <c r="D11" s="48" t="n">
        <f aca="false">'Advance rate'!C35</f>
        <v>0.85</v>
      </c>
      <c r="E11" s="49" t="n">
        <f aca="false">D11-C11</f>
        <v>0</v>
      </c>
      <c r="F11" s="50" t="str">
        <f aca="false">IF(ABS(E11)&lt;=0.0005,"reproduced",IF(ABS(E11)&lt;=0.0005*5,"rounding","CHECK"))</f>
        <v>reproduced</v>
      </c>
      <c r="H11" s="3"/>
    </row>
    <row r="12" customFormat="false" ht="15" hidden="false" customHeight="false" outlineLevel="0" collapsed="false">
      <c r="A12" s="51" t="s">
        <v>3811</v>
      </c>
      <c r="B12" s="52" t="s">
        <v>3820</v>
      </c>
      <c r="C12" s="60" t="n">
        <v>190909091</v>
      </c>
      <c r="D12" s="61" t="n">
        <f aca="false">'Advance rate'!C36</f>
        <v>190909090.909091</v>
      </c>
      <c r="E12" s="62" t="n">
        <f aca="false">D12-C12</f>
        <v>-0.0909090936183929</v>
      </c>
      <c r="F12" s="56" t="str">
        <f aca="false">IF(ABS(E12)&lt;=500000,"reproduced",IF(ABS(E12)&lt;=500000*5,"rounding","CHECK"))</f>
        <v>reproduced</v>
      </c>
      <c r="H12" s="3"/>
    </row>
    <row r="13" customFormat="false" ht="15" hidden="false" customHeight="false" outlineLevel="0" collapsed="false">
      <c r="A13" s="45" t="s">
        <v>3811</v>
      </c>
      <c r="B13" s="46" t="s">
        <v>3799</v>
      </c>
      <c r="C13" s="63" t="n">
        <v>6000000</v>
      </c>
      <c r="D13" s="64" t="n">
        <f aca="false">'Advance rate'!C37</f>
        <v>5727272.72727273</v>
      </c>
      <c r="E13" s="65" t="n">
        <f aca="false">D13-C13</f>
        <v>-272727.272727273</v>
      </c>
      <c r="F13" s="50" t="str">
        <f aca="false">IF(ABS(E13)&lt;=500000,"reproduced",IF(ABS(E13)&lt;=500000*5,"rounding","CHECK"))</f>
        <v>reproduced</v>
      </c>
      <c r="H13" s="3"/>
    </row>
    <row r="14" customFormat="false" ht="15" hidden="false" customHeight="false" outlineLevel="0" collapsed="false">
      <c r="A14" s="51" t="s">
        <v>3811</v>
      </c>
      <c r="B14" s="52" t="s">
        <v>3821</v>
      </c>
      <c r="C14" s="60" t="n">
        <v>168000000</v>
      </c>
      <c r="D14" s="61" t="n">
        <f aca="false">Criteria!C31</f>
        <v>168000000</v>
      </c>
      <c r="E14" s="62" t="n">
        <f aca="false">D14-C14</f>
        <v>0</v>
      </c>
      <c r="F14" s="56" t="str">
        <f aca="false">IF(ABS(E14)&lt;=500000,"reproduced",IF(ABS(E14)&lt;=500000*5,"rounding","CHECK"))</f>
        <v>reproduced</v>
      </c>
      <c r="H14" s="3"/>
    </row>
    <row r="15" customFormat="false" ht="15" hidden="false" customHeight="false" outlineLevel="0" collapsed="false">
      <c r="A15" s="45" t="s">
        <v>3811</v>
      </c>
      <c r="B15" s="46" t="s">
        <v>3822</v>
      </c>
      <c r="C15" s="47" t="n">
        <v>0.84</v>
      </c>
      <c r="D15" s="48" t="n">
        <f aca="false">Criteria!C31/Criteria!C32</f>
        <v>0.84</v>
      </c>
      <c r="E15" s="49" t="n">
        <f aca="false">D15-C15</f>
        <v>0</v>
      </c>
      <c r="F15" s="50" t="str">
        <f aca="false">IF(ABS(E15)&lt;=0.005,"reproduced",IF(ABS(E15)&lt;=0.005*5,"rounding","CHECK"))</f>
        <v>reproduced</v>
      </c>
      <c r="H15" s="3"/>
    </row>
    <row r="16" customFormat="false" ht="15" hidden="false" customHeight="false" outlineLevel="0" collapsed="false">
      <c r="A16" s="51" t="s">
        <v>3811</v>
      </c>
      <c r="B16" s="52" t="s">
        <v>3823</v>
      </c>
      <c r="C16" s="66" t="n">
        <v>1</v>
      </c>
      <c r="D16" s="67" t="n">
        <f aca="false">IF('Advance rate'!C27&gt;='Advance rate'!C29,1,0)</f>
        <v>1</v>
      </c>
      <c r="E16" s="68" t="n">
        <f aca="false">D16-C16</f>
        <v>0</v>
      </c>
      <c r="F16" s="56" t="str">
        <f aca="false">IF(ABS(E16)&lt;=0.0001,"reproduced",IF(ABS(E16)&lt;=0.0001*5,"rounding","CHECK"))</f>
        <v>reproduced</v>
      </c>
      <c r="H16" s="3"/>
    </row>
    <row r="17" customFormat="false" ht="15" hidden="false" customHeight="false" outlineLevel="0" collapsed="false">
      <c r="A17" s="45" t="s">
        <v>3811</v>
      </c>
      <c r="B17" s="46" t="s">
        <v>3824</v>
      </c>
      <c r="C17" s="69" t="n">
        <v>2.25</v>
      </c>
      <c r="D17" s="70" t="n">
        <f aca="false">'Advance rate'!C29/'Advance rate'!C5</f>
        <v>2.25</v>
      </c>
      <c r="E17" s="71" t="n">
        <f aca="false">D17-C17</f>
        <v>0</v>
      </c>
      <c r="F17" s="50" t="str">
        <f aca="false">IF(ABS(E17)&lt;=0.05,"reproduced",IF(ABS(E17)&lt;=0.05*5,"rounding","CHECK"))</f>
        <v>reproduced</v>
      </c>
      <c r="H17" s="3"/>
    </row>
    <row r="18" customFormat="false" ht="15" hidden="false" customHeight="false" outlineLevel="0" collapsed="false">
      <c r="A18" s="51" t="s">
        <v>3811</v>
      </c>
      <c r="B18" s="52" t="s">
        <v>3825</v>
      </c>
      <c r="C18" s="53" t="n">
        <v>0.066</v>
      </c>
      <c r="D18" s="54" t="n">
        <f aca="false">'Advance rate'!C15-'Advance rate'!C29</f>
        <v>0.066</v>
      </c>
      <c r="E18" s="55" t="n">
        <f aca="false">D18-C18</f>
        <v>0</v>
      </c>
      <c r="F18" s="56" t="str">
        <f aca="false">IF(ABS(E18)&lt;=0.0005,"reproduced",IF(ABS(E18)&lt;=0.0005*5,"rounding","CHECK"))</f>
        <v>reproduced</v>
      </c>
      <c r="H18" s="3"/>
    </row>
    <row r="19" customFormat="false" ht="15" hidden="false" customHeight="false" outlineLevel="0" collapsed="false">
      <c r="A19" s="45" t="s">
        <v>3826</v>
      </c>
      <c r="B19" s="46" t="s">
        <v>3827</v>
      </c>
      <c r="C19" s="72" t="n">
        <v>1</v>
      </c>
      <c r="D19" s="73" t="n">
        <f aca="false">IF('Advance rate'!C19="conservative",1,0)</f>
        <v>1</v>
      </c>
      <c r="E19" s="74" t="n">
        <f aca="false">D19-C19</f>
        <v>0</v>
      </c>
      <c r="F19" s="50" t="str">
        <f aca="false">IF(ABS(E19)&lt;=0.0001,"reproduced",IF(ABS(E19)&lt;=0.0001*5,"rounding","CHECK"))</f>
        <v>reproduced</v>
      </c>
      <c r="H19" s="3"/>
    </row>
    <row r="20" customFormat="false" ht="15" hidden="false" customHeight="false" outlineLevel="0" collapsed="false">
      <c r="A20" s="51" t="s">
        <v>3811</v>
      </c>
      <c r="B20" s="52" t="s">
        <v>3828</v>
      </c>
      <c r="C20" s="53" t="n">
        <v>1</v>
      </c>
      <c r="D20" s="54" t="n">
        <f aca="false">0.54+0.31+0.15</f>
        <v>1</v>
      </c>
      <c r="E20" s="55" t="n">
        <f aca="false">D20-C20</f>
        <v>0</v>
      </c>
      <c r="F20" s="56" t="str">
        <f aca="false">IF(ABS(E20)&lt;=0.0001,"reproduced",IF(ABS(E20)&lt;=0.0001*5,"rounding","CHECK"))</f>
        <v>reproduced</v>
      </c>
      <c r="H20" s="3"/>
    </row>
    <row r="21" customFormat="false" ht="15" hidden="false" customHeight="false" outlineLevel="0" collapsed="false">
      <c r="A21" s="45" t="s">
        <v>3811</v>
      </c>
      <c r="B21" s="46" t="s">
        <v>3829</v>
      </c>
      <c r="C21" s="47" t="n">
        <v>1</v>
      </c>
      <c r="D21" s="48" t="n">
        <f aca="false">0.61+0.28+0.11</f>
        <v>1</v>
      </c>
      <c r="E21" s="49" t="n">
        <f aca="false">D21-C21</f>
        <v>0</v>
      </c>
      <c r="F21" s="50" t="str">
        <f aca="false">IF(ABS(E21)&lt;=0.0001,"reproduced",IF(ABS(E21)&lt;=0.0001*5,"rounding","CHECK"))</f>
        <v>reproduced</v>
      </c>
      <c r="H21" s="3"/>
    </row>
    <row r="22" customFormat="false" ht="15" hidden="false" customHeight="false" outlineLevel="0" collapsed="false">
      <c r="A22" s="51" t="s">
        <v>3811</v>
      </c>
      <c r="B22" s="52" t="s">
        <v>3830</v>
      </c>
      <c r="C22" s="57" t="n">
        <v>2.318182</v>
      </c>
      <c r="D22" s="58" t="n">
        <f aca="false">0.051/0.022</f>
        <v>2.31818181818182</v>
      </c>
      <c r="E22" s="59" t="n">
        <f aca="false">D22-C22</f>
        <v>-1.81818181843596E-007</v>
      </c>
      <c r="F22" s="56" t="str">
        <f aca="false">IF(ABS(E22)&lt;=0.05,"reproduced",IF(ABS(E22)&lt;=0.05*5,"rounding","CHECK"))</f>
        <v>reproduced</v>
      </c>
      <c r="H22" s="3"/>
    </row>
    <row r="23" customFormat="false" ht="15" hidden="false" customHeight="false" outlineLevel="0" collapsed="false">
      <c r="A23" s="45" t="s">
        <v>3811</v>
      </c>
      <c r="B23" s="46" t="s">
        <v>3831</v>
      </c>
      <c r="C23" s="63" t="n">
        <v>2500000</v>
      </c>
      <c r="D23" s="64" t="n">
        <f aca="false">0.0125*Criteria!C32</f>
        <v>2500000</v>
      </c>
      <c r="E23" s="65" t="n">
        <f aca="false">D23-C23</f>
        <v>0</v>
      </c>
      <c r="F23" s="50" t="str">
        <f aca="false">IF(ABS(E23)&lt;=500000,"reproduced",IF(ABS(E23)&lt;=500000*5,"rounding","CHECK"))</f>
        <v>reproduced</v>
      </c>
      <c r="H23" s="3"/>
    </row>
    <row r="24" customFormat="false" ht="15" hidden="false" customHeight="false" outlineLevel="0" collapsed="false">
      <c r="A24" s="51" t="s">
        <v>3811</v>
      </c>
      <c r="B24" s="52" t="s">
        <v>3832</v>
      </c>
      <c r="C24" s="60" t="n">
        <v>240000</v>
      </c>
      <c r="D24" s="61" t="n">
        <f aca="false">0.0075*(Criteria!C32-Criteria!C31)</f>
        <v>240000</v>
      </c>
      <c r="E24" s="62" t="n">
        <f aca="false">D24-C24</f>
        <v>0</v>
      </c>
      <c r="F24" s="56" t="str">
        <f aca="false">IF(ABS(E24)&lt;=5000,"reproduced",IF(ABS(E24)&lt;=5000*5,"rounding","CHECK"))</f>
        <v>reproduced</v>
      </c>
      <c r="H24" s="3"/>
    </row>
    <row r="25" customFormat="false" ht="15" hidden="false" customHeight="false" outlineLevel="0" collapsed="false">
      <c r="A25" s="45" t="s">
        <v>3811</v>
      </c>
      <c r="B25" s="46" t="s">
        <v>3833</v>
      </c>
      <c r="C25" s="63" t="n">
        <v>7700000</v>
      </c>
      <c r="D25" s="64" t="n">
        <f aca="false">Criteria!C27+Criteria!C28</f>
        <v>7700000</v>
      </c>
      <c r="E25" s="65" t="n">
        <f aca="false">D25-C25</f>
        <v>0</v>
      </c>
      <c r="F25" s="50" t="str">
        <f aca="false">IF(ABS(E25)&lt;=500000,"reproduced",IF(ABS(E25)&lt;=500000*5,"rounding","CHECK"))</f>
        <v>reproduced</v>
      </c>
      <c r="H25" s="3"/>
    </row>
    <row r="26" customFormat="false" ht="15" hidden="false" customHeight="false" outlineLevel="0" collapsed="false">
      <c r="A26" s="45" t="s">
        <v>3811</v>
      </c>
      <c r="B26" s="46" t="s">
        <v>3834</v>
      </c>
      <c r="C26" s="47" t="n">
        <v>0.026</v>
      </c>
      <c r="D26" s="48" t="n">
        <f aca="false">'Advance rate'!D27-'Advance rate'!D29</f>
        <v>0.026</v>
      </c>
      <c r="E26" s="49" t="n">
        <f aca="false">D26-C26</f>
        <v>0</v>
      </c>
      <c r="F26" s="50" t="str">
        <f aca="false">IF(ABS(E26)&lt;=0.0005,"reproduced",IF(ABS(E26)&lt;=0.0005*5,"rounding","CHECK"))</f>
        <v>reproduced</v>
      </c>
      <c r="H26" s="3"/>
    </row>
    <row r="27" customFormat="false" ht="15" hidden="false" customHeight="false" outlineLevel="0" collapsed="false">
      <c r="A27" s="51" t="s">
        <v>3835</v>
      </c>
      <c r="B27" s="52" t="s">
        <v>3836</v>
      </c>
      <c r="C27" s="53" t="n">
        <v>0.111</v>
      </c>
      <c r="D27" s="54" t="n">
        <f aca="false">'Advance rate'!C5*4+'Advance rate'!C7</f>
        <v>0.111</v>
      </c>
      <c r="E27" s="55" t="n">
        <f aca="false">D27-C27</f>
        <v>0</v>
      </c>
      <c r="F27" s="56" t="str">
        <f aca="false">IF(ABS(E27)&lt;=0.0005,"reproduced",IF(ABS(E27)&lt;=0.0005*5,"rounding","CHECK"))</f>
        <v>reproduced</v>
      </c>
    </row>
    <row r="28" customFormat="false" ht="15" hidden="false" customHeight="false" outlineLevel="0" collapsed="false">
      <c r="A28" s="32"/>
      <c r="C28" s="37"/>
    </row>
    <row r="29" customFormat="false" ht="15" hidden="false" customHeight="false" outlineLevel="0" collapsed="false">
      <c r="A29" s="32" t="s">
        <v>3837</v>
      </c>
      <c r="C29" s="37" t="n">
        <f aca="false">COUNTIF(F5:F27,"reproduced")</f>
        <v>23</v>
      </c>
    </row>
    <row r="30" customFormat="false" ht="15" hidden="false" customHeight="false" outlineLevel="0" collapsed="false">
      <c r="A30" s="32" t="s">
        <v>3838</v>
      </c>
      <c r="C30" s="37" t="n">
        <f aca="false">COUNTIF(F5:F27,"rounding")</f>
        <v>0</v>
      </c>
    </row>
    <row r="31" customFormat="false" ht="15" hidden="false" customHeight="false" outlineLevel="0" collapsed="false">
      <c r="A31" s="32" t="s">
        <v>3839</v>
      </c>
      <c r="C31" s="37" t="n">
        <f aca="false">COUNTIF(F5:F27,"CHECK")</f>
        <v>0</v>
      </c>
    </row>
    <row r="32" customFormat="false" ht="15" hidden="false" customHeight="false" outlineLevel="0" collapsed="false">
      <c r="A32" s="22" t="s">
        <v>3840</v>
      </c>
      <c r="C32" s="22" t="str">
        <f aca="false">IF(AND(C29=23,C31=0),"ALL OK","SOME FAIL")</f>
        <v>ALL OK</v>
      </c>
    </row>
  </sheetData>
  <mergeCells count="1">
    <mergeCell ref="H5:H2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2026-08-20T05:58:09Z</dcterms:created>
  <dc:creator>openpyxl</dc:creator>
  <dc:description/>
  <dc:language>en-US</dc:language>
  <cp:lastModifiedBy/>
  <dcterms:modified xsi:type="dcterms:W3CDTF">2026-09-24T00:48:29Z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